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back-\OneDrive\デスクトップ\Side Job\テンプレート\出面表\"/>
    </mc:Choice>
  </mc:AlternateContent>
  <xr:revisionPtr revIDLastSave="0" documentId="13_ncr:1_{C1C83F6D-7F12-4C13-AD67-EB8400F529FE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出面表" sheetId="1" r:id="rId1"/>
    <sheet name="記入例" sheetId="2" r:id="rId2"/>
    <sheet name="集計" sheetId="3" r:id="rId3"/>
    <sheet name="設定" sheetId="4" r:id="rId4"/>
  </sheets>
  <definedNames>
    <definedName name="_xlnm.Print_Area" localSheetId="1">記入例!$A$1:$AK$39</definedName>
    <definedName name="_xlnm.Print_Area" localSheetId="0">出面表!$A$1:$AK$39</definedName>
    <definedName name="_xlnm.Print_Titles" localSheetId="1">記入例!$5:$6</definedName>
    <definedName name="_xlnm.Print_Titles" localSheetId="0">出面表!$5:$6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0" i="3" l="1"/>
  <c r="C10" i="3"/>
  <c r="B10" i="3"/>
  <c r="A9" i="3"/>
  <c r="A8" i="3"/>
  <c r="A7" i="3"/>
  <c r="A6" i="3"/>
  <c r="A5" i="3"/>
  <c r="AH27" i="2"/>
  <c r="AG27" i="2"/>
  <c r="AF27" i="2"/>
  <c r="AE27" i="2"/>
  <c r="AD27" i="2"/>
  <c r="AC27" i="2"/>
  <c r="AB27" i="2"/>
  <c r="AA27" i="2"/>
  <c r="Z27" i="2"/>
  <c r="Y27" i="2"/>
  <c r="X27" i="2"/>
  <c r="W27" i="2"/>
  <c r="V27" i="2"/>
  <c r="U27" i="2"/>
  <c r="T27" i="2"/>
  <c r="S27" i="2"/>
  <c r="R27" i="2"/>
  <c r="Q27" i="2"/>
  <c r="P27" i="2"/>
  <c r="O27" i="2"/>
  <c r="N27" i="2"/>
  <c r="M27" i="2"/>
  <c r="L27" i="2"/>
  <c r="K27" i="2"/>
  <c r="J27" i="2"/>
  <c r="I27" i="2"/>
  <c r="H27" i="2"/>
  <c r="G27" i="2"/>
  <c r="F27" i="2"/>
  <c r="E27" i="2"/>
  <c r="D27" i="2"/>
  <c r="AK26" i="2"/>
  <c r="AJ26" i="2"/>
  <c r="AI26" i="2"/>
  <c r="AK25" i="2"/>
  <c r="AJ25" i="2"/>
  <c r="AI25" i="2"/>
  <c r="AK24" i="2"/>
  <c r="AJ24" i="2"/>
  <c r="AI24" i="2"/>
  <c r="AK23" i="2"/>
  <c r="AJ23" i="2"/>
  <c r="AI23" i="2"/>
  <c r="AK22" i="2"/>
  <c r="AJ22" i="2"/>
  <c r="AI22" i="2"/>
  <c r="AK21" i="2"/>
  <c r="AJ21" i="2"/>
  <c r="AI21" i="2"/>
  <c r="AK20" i="2"/>
  <c r="AK27" i="2" s="1"/>
  <c r="AJ20" i="2"/>
  <c r="AI20" i="2"/>
  <c r="AK19" i="2"/>
  <c r="AJ19" i="2"/>
  <c r="AI19" i="2"/>
  <c r="AK18" i="2"/>
  <c r="AJ18" i="2"/>
  <c r="AI18" i="2"/>
  <c r="AK17" i="2"/>
  <c r="AJ17" i="2"/>
  <c r="AI17" i="2"/>
  <c r="AK16" i="2"/>
  <c r="AJ16" i="2"/>
  <c r="AI16" i="2"/>
  <c r="AK15" i="2"/>
  <c r="AJ15" i="2"/>
  <c r="AI15" i="2"/>
  <c r="AK14" i="2"/>
  <c r="AJ14" i="2"/>
  <c r="AI14" i="2"/>
  <c r="AK13" i="2"/>
  <c r="AJ13" i="2"/>
  <c r="AI13" i="2"/>
  <c r="AK12" i="2"/>
  <c r="AJ12" i="2"/>
  <c r="AI12" i="2"/>
  <c r="AK11" i="2"/>
  <c r="AJ11" i="2"/>
  <c r="AI11" i="2"/>
  <c r="AK10" i="2"/>
  <c r="AJ10" i="2"/>
  <c r="AI10" i="2"/>
  <c r="AK9" i="2"/>
  <c r="AJ9" i="2"/>
  <c r="AI9" i="2"/>
  <c r="AK8" i="2"/>
  <c r="AJ8" i="2"/>
  <c r="AI8" i="2"/>
  <c r="AK7" i="2"/>
  <c r="AJ7" i="2"/>
  <c r="AJ27" i="2" s="1"/>
  <c r="AI7" i="2"/>
  <c r="AI27" i="2" s="1"/>
  <c r="B4" i="2"/>
  <c r="A4" i="2"/>
  <c r="AJ27" i="1"/>
  <c r="AH27" i="1"/>
  <c r="AG27" i="1"/>
  <c r="AF27" i="1"/>
  <c r="AE27" i="1"/>
  <c r="AD27" i="1"/>
  <c r="AC27" i="1"/>
  <c r="AB27" i="1"/>
  <c r="AA27" i="1"/>
  <c r="Z27" i="1"/>
  <c r="Y27" i="1"/>
  <c r="X27" i="1"/>
  <c r="W27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AK26" i="1"/>
  <c r="AJ26" i="1"/>
  <c r="AI26" i="1"/>
  <c r="AK25" i="1"/>
  <c r="AJ25" i="1"/>
  <c r="AI25" i="1"/>
  <c r="AK24" i="1"/>
  <c r="AJ24" i="1"/>
  <c r="AI24" i="1"/>
  <c r="AK23" i="1"/>
  <c r="AJ23" i="1"/>
  <c r="AI23" i="1"/>
  <c r="AK22" i="1"/>
  <c r="AJ22" i="1"/>
  <c r="AI22" i="1"/>
  <c r="AK21" i="1"/>
  <c r="AJ21" i="1"/>
  <c r="AI21" i="1"/>
  <c r="AK20" i="1"/>
  <c r="AJ20" i="1"/>
  <c r="AI20" i="1"/>
  <c r="AK19" i="1"/>
  <c r="AJ19" i="1"/>
  <c r="AI19" i="1"/>
  <c r="AK18" i="1"/>
  <c r="AJ18" i="1"/>
  <c r="AI18" i="1"/>
  <c r="AK17" i="1"/>
  <c r="AJ17" i="1"/>
  <c r="AI17" i="1"/>
  <c r="AK16" i="1"/>
  <c r="AJ16" i="1"/>
  <c r="AI16" i="1"/>
  <c r="AK15" i="1"/>
  <c r="AJ15" i="1"/>
  <c r="AI15" i="1"/>
  <c r="AK14" i="1"/>
  <c r="AJ14" i="1"/>
  <c r="AI14" i="1"/>
  <c r="AK13" i="1"/>
  <c r="AJ13" i="1"/>
  <c r="AI13" i="1"/>
  <c r="AK12" i="1"/>
  <c r="AJ12" i="1"/>
  <c r="AI12" i="1"/>
  <c r="AK11" i="1"/>
  <c r="AJ11" i="1"/>
  <c r="AI11" i="1"/>
  <c r="AK10" i="1"/>
  <c r="AJ10" i="1"/>
  <c r="AI10" i="1"/>
  <c r="AK9" i="1"/>
  <c r="AJ9" i="1"/>
  <c r="AI9" i="1"/>
  <c r="AK8" i="1"/>
  <c r="AJ8" i="1"/>
  <c r="AI8" i="1"/>
  <c r="AK7" i="1"/>
  <c r="AK27" i="1" s="1"/>
  <c r="AJ7" i="1"/>
  <c r="AI7" i="1"/>
  <c r="AI27" i="1" s="1"/>
  <c r="B4" i="1"/>
  <c r="A4" i="1"/>
  <c r="B9" i="3" l="1"/>
  <c r="D9" i="3" s="1"/>
  <c r="C9" i="3"/>
  <c r="C8" i="3"/>
  <c r="B8" i="3"/>
  <c r="C7" i="3"/>
  <c r="B7" i="3"/>
  <c r="B6" i="3"/>
  <c r="D6" i="3" s="1"/>
  <c r="C6" i="3"/>
  <c r="C5" i="3"/>
  <c r="B5" i="3"/>
  <c r="F4" i="2"/>
  <c r="F5" i="2" s="1"/>
  <c r="F6" i="2" s="1"/>
  <c r="Q3" i="2"/>
  <c r="AE4" i="2"/>
  <c r="AE5" i="2" s="1"/>
  <c r="AE6" i="2" s="1"/>
  <c r="E4" i="2"/>
  <c r="E5" i="2" s="1"/>
  <c r="E6" i="2" s="1"/>
  <c r="AH4" i="2"/>
  <c r="AH5" i="2" s="1"/>
  <c r="AH6" i="2" s="1"/>
  <c r="AG4" i="2"/>
  <c r="AG5" i="2" s="1"/>
  <c r="AG6" i="2" s="1"/>
  <c r="AF4" i="2"/>
  <c r="AF5" i="2" s="1"/>
  <c r="AF6" i="2" s="1"/>
  <c r="D4" i="2"/>
  <c r="D5" i="2" s="1"/>
  <c r="D6" i="2" s="1"/>
  <c r="AD4" i="2"/>
  <c r="AD5" i="2" s="1"/>
  <c r="AD6" i="2" s="1"/>
  <c r="AC4" i="2"/>
  <c r="AC5" i="2" s="1"/>
  <c r="AC6" i="2" s="1"/>
  <c r="AB4" i="2"/>
  <c r="AB5" i="2" s="1"/>
  <c r="AB6" i="2" s="1"/>
  <c r="AA4" i="2"/>
  <c r="AA5" i="2" s="1"/>
  <c r="AA6" i="2" s="1"/>
  <c r="Z4" i="2"/>
  <c r="Z5" i="2" s="1"/>
  <c r="Z6" i="2" s="1"/>
  <c r="Y4" i="2"/>
  <c r="Y5" i="2" s="1"/>
  <c r="Y6" i="2" s="1"/>
  <c r="X4" i="2"/>
  <c r="X5" i="2" s="1"/>
  <c r="X6" i="2" s="1"/>
  <c r="W4" i="2"/>
  <c r="W5" i="2" s="1"/>
  <c r="W6" i="2" s="1"/>
  <c r="V4" i="2"/>
  <c r="V5" i="2" s="1"/>
  <c r="V6" i="2" s="1"/>
  <c r="U4" i="2"/>
  <c r="U5" i="2" s="1"/>
  <c r="U6" i="2" s="1"/>
  <c r="T4" i="2"/>
  <c r="T5" i="2" s="1"/>
  <c r="T6" i="2" s="1"/>
  <c r="S4" i="2"/>
  <c r="S5" i="2" s="1"/>
  <c r="S6" i="2" s="1"/>
  <c r="R4" i="2"/>
  <c r="R5" i="2" s="1"/>
  <c r="R6" i="2" s="1"/>
  <c r="Q4" i="2"/>
  <c r="Q5" i="2" s="1"/>
  <c r="Q6" i="2" s="1"/>
  <c r="P4" i="2"/>
  <c r="P5" i="2" s="1"/>
  <c r="P6" i="2" s="1"/>
  <c r="O4" i="2"/>
  <c r="O5" i="2" s="1"/>
  <c r="O6" i="2" s="1"/>
  <c r="N4" i="2"/>
  <c r="N5" i="2" s="1"/>
  <c r="N6" i="2" s="1"/>
  <c r="M4" i="2"/>
  <c r="M5" i="2" s="1"/>
  <c r="M6" i="2" s="1"/>
  <c r="L4" i="2"/>
  <c r="L5" i="2" s="1"/>
  <c r="L6" i="2" s="1"/>
  <c r="K4" i="2"/>
  <c r="K5" i="2" s="1"/>
  <c r="K6" i="2" s="1"/>
  <c r="J4" i="2"/>
  <c r="J5" i="2" s="1"/>
  <c r="J6" i="2" s="1"/>
  <c r="I4" i="2"/>
  <c r="I5" i="2" s="1"/>
  <c r="I6" i="2" s="1"/>
  <c r="H4" i="2"/>
  <c r="H5" i="2" s="1"/>
  <c r="H6" i="2" s="1"/>
  <c r="G4" i="2"/>
  <c r="G5" i="2" s="1"/>
  <c r="G6" i="2" s="1"/>
  <c r="A2" i="3"/>
  <c r="AH4" i="1"/>
  <c r="AH5" i="1" s="1"/>
  <c r="AH6" i="1" s="1"/>
  <c r="AG4" i="1"/>
  <c r="AG5" i="1" s="1"/>
  <c r="AG6" i="1" s="1"/>
  <c r="AF4" i="1"/>
  <c r="AF5" i="1" s="1"/>
  <c r="AF6" i="1" s="1"/>
  <c r="AE4" i="1"/>
  <c r="AE5" i="1" s="1"/>
  <c r="AE6" i="1" s="1"/>
  <c r="AD4" i="1"/>
  <c r="AD5" i="1" s="1"/>
  <c r="AD6" i="1" s="1"/>
  <c r="AC4" i="1"/>
  <c r="AC5" i="1" s="1"/>
  <c r="AC6" i="1" s="1"/>
  <c r="AB4" i="1"/>
  <c r="AB5" i="1" s="1"/>
  <c r="AB6" i="1" s="1"/>
  <c r="AA4" i="1"/>
  <c r="AA5" i="1" s="1"/>
  <c r="AA6" i="1" s="1"/>
  <c r="Z4" i="1"/>
  <c r="Z5" i="1" s="1"/>
  <c r="Z6" i="1" s="1"/>
  <c r="Y4" i="1"/>
  <c r="Y5" i="1" s="1"/>
  <c r="Y6" i="1" s="1"/>
  <c r="X4" i="1"/>
  <c r="X5" i="1" s="1"/>
  <c r="X6" i="1" s="1"/>
  <c r="W4" i="1"/>
  <c r="W5" i="1" s="1"/>
  <c r="W6" i="1" s="1"/>
  <c r="V4" i="1"/>
  <c r="V5" i="1" s="1"/>
  <c r="V6" i="1" s="1"/>
  <c r="U4" i="1"/>
  <c r="U5" i="1" s="1"/>
  <c r="U6" i="1" s="1"/>
  <c r="T4" i="1"/>
  <c r="T5" i="1" s="1"/>
  <c r="T6" i="1" s="1"/>
  <c r="S4" i="1"/>
  <c r="S5" i="1" s="1"/>
  <c r="S6" i="1" s="1"/>
  <c r="R4" i="1"/>
  <c r="R5" i="1" s="1"/>
  <c r="R6" i="1" s="1"/>
  <c r="Q4" i="1"/>
  <c r="Q5" i="1" s="1"/>
  <c r="Q6" i="1" s="1"/>
  <c r="P4" i="1"/>
  <c r="P5" i="1" s="1"/>
  <c r="P6" i="1" s="1"/>
  <c r="O4" i="1"/>
  <c r="O5" i="1" s="1"/>
  <c r="O6" i="1" s="1"/>
  <c r="N4" i="1"/>
  <c r="N5" i="1" s="1"/>
  <c r="N6" i="1" s="1"/>
  <c r="M4" i="1"/>
  <c r="M5" i="1" s="1"/>
  <c r="M6" i="1" s="1"/>
  <c r="L4" i="1"/>
  <c r="L5" i="1" s="1"/>
  <c r="L6" i="1" s="1"/>
  <c r="K4" i="1"/>
  <c r="K5" i="1" s="1"/>
  <c r="K6" i="1" s="1"/>
  <c r="J4" i="1"/>
  <c r="J5" i="1" s="1"/>
  <c r="J6" i="1" s="1"/>
  <c r="I4" i="1"/>
  <c r="I5" i="1" s="1"/>
  <c r="I6" i="1" s="1"/>
  <c r="H4" i="1"/>
  <c r="H5" i="1" s="1"/>
  <c r="H6" i="1" s="1"/>
  <c r="G4" i="1"/>
  <c r="G5" i="1" s="1"/>
  <c r="G6" i="1" s="1"/>
  <c r="F4" i="1"/>
  <c r="F5" i="1" s="1"/>
  <c r="F6" i="1" s="1"/>
  <c r="E4" i="1"/>
  <c r="E5" i="1" s="1"/>
  <c r="E6" i="1" s="1"/>
  <c r="D4" i="1"/>
  <c r="D5" i="1" s="1"/>
  <c r="D6" i="1" s="1"/>
  <c r="Q3" i="1"/>
  <c r="D8" i="3" l="1"/>
  <c r="D5" i="3"/>
  <c r="D7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A3" authorId="0" shapeId="0" xr:uid="{00000000-0006-0000-0000-000001000000}">
      <text>
        <r>
          <rPr>
            <sz val="10"/>
            <rFont val="Noto Sans CJK SC"/>
            <family val="2"/>
          </rPr>
          <t xml:space="preserve">対象年月と締日を変えると、見出しの日付・曜日・土日祝の色分けが自動で切り替わります。
</t>
        </r>
        <r>
          <rPr>
            <sz val="10"/>
            <rFont val="Arial"/>
            <family val="2"/>
          </rPr>
          <t>20</t>
        </r>
        <r>
          <rPr>
            <sz val="10"/>
            <rFont val="Noto Sans CJK SC"/>
            <family val="2"/>
          </rPr>
          <t>日締めを選ぶと、前月</t>
        </r>
        <r>
          <rPr>
            <sz val="10"/>
            <rFont val="Arial"/>
            <family val="2"/>
          </rPr>
          <t>21</t>
        </r>
        <r>
          <rPr>
            <sz val="10"/>
            <rFont val="Noto Sans CJK SC"/>
            <family val="2"/>
          </rPr>
          <t>日〜当月</t>
        </r>
        <r>
          <rPr>
            <sz val="10"/>
            <rFont val="Arial"/>
            <family val="2"/>
          </rPr>
          <t>20</t>
        </r>
        <r>
          <rPr>
            <sz val="10"/>
            <rFont val="Noto Sans CJK SC"/>
            <family val="2"/>
          </rPr>
          <t>日が対象期間になります。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A3" authorId="0" shapeId="0" xr:uid="{00000000-0006-0000-0100-000001000000}">
      <text>
        <r>
          <rPr>
            <sz val="10"/>
            <rFont val="Noto Sans CJK SC"/>
            <family val="2"/>
          </rPr>
          <t xml:space="preserve">対象年月と締日を変えると、見出しの日付・曜日・土日祝の色分けが自動で切り替わります。
</t>
        </r>
        <r>
          <rPr>
            <sz val="10"/>
            <rFont val="Arial"/>
            <family val="2"/>
          </rPr>
          <t>20</t>
        </r>
        <r>
          <rPr>
            <sz val="10"/>
            <rFont val="Noto Sans CJK SC"/>
            <family val="2"/>
          </rPr>
          <t>日締めを選ぶと、前月</t>
        </r>
        <r>
          <rPr>
            <sz val="10"/>
            <rFont val="Arial"/>
            <family val="2"/>
          </rPr>
          <t>21</t>
        </r>
        <r>
          <rPr>
            <sz val="10"/>
            <rFont val="Noto Sans CJK SC"/>
            <family val="2"/>
          </rPr>
          <t>日〜当月</t>
        </r>
        <r>
          <rPr>
            <sz val="10"/>
            <rFont val="Arial"/>
            <family val="2"/>
          </rPr>
          <t>20</t>
        </r>
        <r>
          <rPr>
            <sz val="10"/>
            <rFont val="Noto Sans CJK SC"/>
            <family val="2"/>
          </rPr>
          <t>日が対象期間になります。</t>
        </r>
      </text>
    </comment>
  </commentList>
</comments>
</file>

<file path=xl/sharedStrings.xml><?xml version="1.0" encoding="utf-8"?>
<sst xmlns="http://schemas.openxmlformats.org/spreadsheetml/2006/main" count="129" uniqueCount="72">
  <si>
    <t>出 面 表</t>
  </si>
  <si>
    <t>工事名</t>
  </si>
  <si>
    <t>対象年月</t>
  </si>
  <si>
    <t>締日</t>
  </si>
  <si>
    <t>月末締め</t>
  </si>
  <si>
    <t>対象期間</t>
  </si>
  <si>
    <t>会社名</t>
  </si>
  <si>
    <t>氏名</t>
  </si>
  <si>
    <t>区分</t>
  </si>
  <si>
    <t>常用</t>
  </si>
  <si>
    <t>出来高</t>
  </si>
  <si>
    <t>合計</t>
  </si>
  <si>
    <r>
      <rPr>
        <sz val="7"/>
        <color rgb="FF000000"/>
        <rFont val="游ゴシック"/>
        <family val="3"/>
        <charset val="128"/>
      </rPr>
      <t>(</t>
    </r>
    <r>
      <rPr>
        <sz val="7"/>
        <color rgb="FF000000"/>
        <rFont val="Noto Sans CJK SC"/>
        <family val="2"/>
      </rPr>
      <t>人工</t>
    </r>
    <r>
      <rPr>
        <sz val="7"/>
        <color rgb="FF000000"/>
        <rFont val="游ゴシック"/>
        <family val="3"/>
        <charset val="128"/>
      </rPr>
      <t>)</t>
    </r>
  </si>
  <si>
    <t>日　計</t>
  </si>
  <si>
    <t>【使い方】</t>
  </si>
  <si>
    <t>・黄色のセル（工事名／対象年月／締日）を入力すると、日付・曜日・土日祝の色分けが自動で切り替わります。</t>
  </si>
  <si>
    <r>
      <rPr>
        <sz val="8"/>
        <color rgb="FF595959"/>
        <rFont val="Noto Sans CJK SC"/>
        <family val="2"/>
      </rPr>
      <t xml:space="preserve">・人工は </t>
    </r>
    <r>
      <rPr>
        <sz val="8"/>
        <color rgb="FF595959"/>
        <rFont val="游ゴシック"/>
        <family val="3"/>
        <charset val="128"/>
      </rPr>
      <t>1</t>
    </r>
    <r>
      <rPr>
        <sz val="8"/>
        <color rgb="FF595959"/>
        <rFont val="Noto Sans CJK SC"/>
        <family val="2"/>
      </rPr>
      <t>（</t>
    </r>
    <r>
      <rPr>
        <sz val="8"/>
        <color rgb="FF595959"/>
        <rFont val="游ゴシック"/>
        <family val="3"/>
        <charset val="128"/>
      </rPr>
      <t>1</t>
    </r>
    <r>
      <rPr>
        <sz val="8"/>
        <color rgb="FF595959"/>
        <rFont val="Noto Sans CJK SC"/>
        <family val="2"/>
      </rPr>
      <t>日）</t>
    </r>
    <r>
      <rPr>
        <sz val="8"/>
        <color rgb="FF595959"/>
        <rFont val="游ゴシック"/>
        <family val="3"/>
        <charset val="128"/>
      </rPr>
      <t>/ 0.75</t>
    </r>
    <r>
      <rPr>
        <sz val="8"/>
        <color rgb="FF595959"/>
        <rFont val="Noto Sans CJK SC"/>
        <family val="2"/>
      </rPr>
      <t>（</t>
    </r>
    <r>
      <rPr>
        <sz val="8"/>
        <color rgb="FF595959"/>
        <rFont val="游ゴシック"/>
        <family val="3"/>
        <charset val="128"/>
      </rPr>
      <t>3/4</t>
    </r>
    <r>
      <rPr>
        <sz val="8"/>
        <color rgb="FF595959"/>
        <rFont val="Noto Sans CJK SC"/>
        <family val="2"/>
      </rPr>
      <t>日）</t>
    </r>
    <r>
      <rPr>
        <sz val="8"/>
        <color rgb="FF595959"/>
        <rFont val="游ゴシック"/>
        <family val="3"/>
        <charset val="128"/>
      </rPr>
      <t>/ 0.5</t>
    </r>
    <r>
      <rPr>
        <sz val="8"/>
        <color rgb="FF595959"/>
        <rFont val="Noto Sans CJK SC"/>
        <family val="2"/>
      </rPr>
      <t>（半日）</t>
    </r>
    <r>
      <rPr>
        <sz val="8"/>
        <color rgb="FF595959"/>
        <rFont val="游ゴシック"/>
        <family val="3"/>
        <charset val="128"/>
      </rPr>
      <t>/ 0.25</t>
    </r>
    <r>
      <rPr>
        <sz val="8"/>
        <color rgb="FF595959"/>
        <rFont val="Noto Sans CJK SC"/>
        <family val="2"/>
      </rPr>
      <t>（</t>
    </r>
    <r>
      <rPr>
        <sz val="8"/>
        <color rgb="FF595959"/>
        <rFont val="游ゴシック"/>
        <family val="3"/>
        <charset val="128"/>
      </rPr>
      <t>2</t>
    </r>
    <r>
      <rPr>
        <sz val="8"/>
        <color rgb="FF595959"/>
        <rFont val="Noto Sans CJK SC"/>
        <family val="2"/>
      </rPr>
      <t>時間程度）を入力します。合計は自動計算です。</t>
    </r>
  </si>
  <si>
    <r>
      <rPr>
        <sz val="8"/>
        <color rgb="FF595959"/>
        <rFont val="Noto Sans CJK SC"/>
        <family val="2"/>
      </rPr>
      <t>・区分は「常用」「出来高」から選びます。同じ人が月内で常用と出来高をまたぐ場合は、氏名を</t>
    </r>
    <r>
      <rPr>
        <sz val="8"/>
        <color rgb="FF595959"/>
        <rFont val="游ゴシック"/>
        <family val="3"/>
        <charset val="128"/>
      </rPr>
      <t>2</t>
    </r>
    <r>
      <rPr>
        <sz val="8"/>
        <color rgb="FF595959"/>
        <rFont val="Noto Sans CJK SC"/>
        <family val="2"/>
      </rPr>
      <t>行に分けて、それぞれの区分で入力してください。</t>
    </r>
  </si>
  <si>
    <t>・会社名のプルダウンは「設定」シートで自社の協力会社に書き換えられます。</t>
  </si>
  <si>
    <t>・会社別・区分別の集計は「集計」シートで自動計算されます。</t>
  </si>
  <si>
    <r>
      <rPr>
        <sz val="8"/>
        <color rgb="FF595959"/>
        <rFont val="Noto Sans CJK SC"/>
        <family val="2"/>
      </rPr>
      <t>・祝日は「設定」シートの祝日マスタを参照しています。</t>
    </r>
    <r>
      <rPr>
        <sz val="8"/>
        <color rgb="FF595959"/>
        <rFont val="游ゴシック"/>
        <family val="3"/>
        <charset val="128"/>
      </rPr>
      <t>2028</t>
    </r>
    <r>
      <rPr>
        <sz val="8"/>
        <color rgb="FF595959"/>
        <rFont val="Noto Sans CJK SC"/>
        <family val="2"/>
      </rPr>
      <t>年以降を使う場合は追加してください。</t>
    </r>
  </si>
  <si>
    <r>
      <rPr>
        <sz val="8"/>
        <color rgb="FF595959"/>
        <rFont val="Noto Sans CJK SC"/>
        <family val="2"/>
      </rPr>
      <t>・</t>
    </r>
    <r>
      <rPr>
        <sz val="8"/>
        <color rgb="FF595959"/>
        <rFont val="游ゴシック"/>
        <family val="3"/>
        <charset val="128"/>
      </rPr>
      <t>21</t>
    </r>
    <r>
      <rPr>
        <sz val="8"/>
        <color rgb="FF595959"/>
        <rFont val="Noto Sans CJK SC"/>
        <family val="2"/>
      </rPr>
      <t>人以上になる場合は、行を挿入せず</t>
    </r>
    <r>
      <rPr>
        <sz val="8"/>
        <color rgb="FF595959"/>
        <rFont val="游ゴシック"/>
        <family val="3"/>
        <charset val="128"/>
      </rPr>
      <t>2</t>
    </r>
    <r>
      <rPr>
        <sz val="8"/>
        <color rgb="FF595959"/>
        <rFont val="Noto Sans CJK SC"/>
        <family val="2"/>
      </rPr>
      <t>枚目（シートのコピー）に分けてください。合計式がずれます。</t>
    </r>
  </si>
  <si>
    <r>
      <rPr>
        <sz val="8"/>
        <color rgb="FF595959"/>
        <rFont val="Noto Sans CJK SC"/>
        <family val="2"/>
      </rPr>
      <t>配布元：定時帰宅検討会（</t>
    </r>
    <r>
      <rPr>
        <sz val="8"/>
        <color rgb="FF595959"/>
        <rFont val="游ゴシック"/>
        <family val="3"/>
        <charset val="128"/>
      </rPr>
      <t>not-change-but-side.com</t>
    </r>
    <r>
      <rPr>
        <sz val="8"/>
        <color rgb="FF595959"/>
        <rFont val="Noto Sans CJK SC"/>
        <family val="2"/>
      </rPr>
      <t>）　商用利用可・再配布不可</t>
    </r>
  </si>
  <si>
    <t>青空建設　○○ビル新築工事</t>
  </si>
  <si>
    <t>みどり電気工事（一次）</t>
  </si>
  <si>
    <t>山本 健太</t>
  </si>
  <si>
    <t>中村 大輔</t>
  </si>
  <si>
    <t>かわだ設備（二次）</t>
  </si>
  <si>
    <t>高橋 誠</t>
  </si>
  <si>
    <t>遠藤 翔</t>
  </si>
  <si>
    <t>ホシノ内装（一次）</t>
  </si>
  <si>
    <t>小林 亮</t>
  </si>
  <si>
    <t>さくら内装（一人親方）</t>
  </si>
  <si>
    <t>佐藤 一郎</t>
  </si>
  <si>
    <r>
      <rPr>
        <b/>
        <sz val="9"/>
        <color rgb="FFC00000"/>
        <rFont val="Noto Sans CJK SC"/>
        <family val="2"/>
      </rPr>
      <t>【記入例】</t>
    </r>
    <r>
      <rPr>
        <b/>
        <sz val="9"/>
        <color rgb="FFC00000"/>
        <rFont val="游ゴシック"/>
        <family val="3"/>
        <charset val="128"/>
      </rPr>
      <t>2026</t>
    </r>
    <r>
      <rPr>
        <b/>
        <sz val="9"/>
        <color rgb="FFC00000"/>
        <rFont val="Noto Sans CJK SC"/>
        <family val="2"/>
      </rPr>
      <t>年</t>
    </r>
    <r>
      <rPr>
        <b/>
        <sz val="9"/>
        <color rgb="FFC00000"/>
        <rFont val="游ゴシック"/>
        <family val="3"/>
        <charset val="128"/>
      </rPr>
      <t>10</t>
    </r>
    <r>
      <rPr>
        <b/>
        <sz val="9"/>
        <color rgb="FFC00000"/>
        <rFont val="Noto Sans CJK SC"/>
        <family val="2"/>
      </rPr>
      <t>月・月末締め／元請＝青空建設</t>
    </r>
  </si>
  <si>
    <r>
      <rPr>
        <sz val="8"/>
        <color rgb="FF595959"/>
        <rFont val="Noto Sans CJK SC"/>
        <family val="2"/>
      </rPr>
      <t>・小林 亮さんは、</t>
    </r>
    <r>
      <rPr>
        <sz val="8"/>
        <color rgb="FF595959"/>
        <rFont val="游ゴシック"/>
        <family val="3"/>
        <charset val="128"/>
      </rPr>
      <t>19</t>
    </r>
    <r>
      <rPr>
        <sz val="8"/>
        <color rgb="FF595959"/>
        <rFont val="Noto Sans CJK SC"/>
        <family val="2"/>
      </rPr>
      <t>〜</t>
    </r>
    <r>
      <rPr>
        <sz val="8"/>
        <color rgb="FF595959"/>
        <rFont val="游ゴシック"/>
        <family val="3"/>
        <charset val="128"/>
      </rPr>
      <t>23</t>
    </r>
    <r>
      <rPr>
        <sz val="8"/>
        <color rgb="FF595959"/>
        <rFont val="Noto Sans CJK SC"/>
        <family val="2"/>
      </rPr>
      <t>日が出来高・</t>
    </r>
    <r>
      <rPr>
        <sz val="8"/>
        <color rgb="FF595959"/>
        <rFont val="游ゴシック"/>
        <family val="3"/>
        <charset val="128"/>
      </rPr>
      <t>26</t>
    </r>
    <r>
      <rPr>
        <sz val="8"/>
        <color rgb="FF595959"/>
        <rFont val="Noto Sans CJK SC"/>
        <family val="2"/>
      </rPr>
      <t>〜</t>
    </r>
    <r>
      <rPr>
        <sz val="8"/>
        <color rgb="FF595959"/>
        <rFont val="游ゴシック"/>
        <family val="3"/>
        <charset val="128"/>
      </rPr>
      <t>28</t>
    </r>
    <r>
      <rPr>
        <sz val="8"/>
        <color rgb="FF595959"/>
        <rFont val="Noto Sans CJK SC"/>
        <family val="2"/>
      </rPr>
      <t>日が常用のため、行を</t>
    </r>
    <r>
      <rPr>
        <sz val="8"/>
        <color rgb="FF595959"/>
        <rFont val="游ゴシック"/>
        <family val="3"/>
        <charset val="128"/>
      </rPr>
      <t>2</t>
    </r>
    <r>
      <rPr>
        <sz val="8"/>
        <color rgb="FF595959"/>
        <rFont val="Noto Sans CJK SC"/>
        <family val="2"/>
      </rPr>
      <t>つに分けています。これを</t>
    </r>
    <r>
      <rPr>
        <sz val="8"/>
        <color rgb="FF595959"/>
        <rFont val="游ゴシック"/>
        <family val="3"/>
        <charset val="128"/>
      </rPr>
      <t>1</t>
    </r>
    <r>
      <rPr>
        <sz val="8"/>
        <color rgb="FF595959"/>
        <rFont val="Noto Sans CJK SC"/>
        <family val="2"/>
      </rPr>
      <t>行にまとめると、月末の請求突き合わせで必ず食い違います。</t>
    </r>
  </si>
  <si>
    <t>・二次下請（かわだ設備）は、一次のみどり電気工事がまとめて記入し、元請に提出しています。</t>
  </si>
  <si>
    <t>・一人親方（さくら内装 佐藤一郎）は労働者ではないため、出面表は人工の記録として使い、始業終業時刻の指示・管理は行わない運用にしています。</t>
  </si>
  <si>
    <t>会社別・区分別集計</t>
  </si>
  <si>
    <t>常用（人工）</t>
  </si>
  <si>
    <t>出来高（人工）</t>
  </si>
  <si>
    <t>合計（人工）</t>
  </si>
  <si>
    <t>合　計</t>
  </si>
  <si>
    <r>
      <rPr>
        <sz val="8"/>
        <color rgb="FF595959"/>
        <rFont val="Noto Sans CJK SC"/>
        <family val="2"/>
      </rPr>
      <t>※ 会社名は「設定」シートの</t>
    </r>
    <r>
      <rPr>
        <sz val="8"/>
        <color rgb="FF595959"/>
        <rFont val="游ゴシック"/>
        <family val="3"/>
        <charset val="128"/>
      </rPr>
      <t>F</t>
    </r>
    <r>
      <rPr>
        <sz val="8"/>
        <color rgb="FF595959"/>
        <rFont val="Noto Sans CJK SC"/>
        <family val="2"/>
      </rPr>
      <t>列と連動しています。書き換えるとこの表も追従します。</t>
    </r>
  </si>
  <si>
    <t>※ 合計行は出面表シートの全行の合計です。上の会社別の合計と一致しない場合、プルダウン外の会社名が直接入力されています。</t>
  </si>
  <si>
    <t>祝日マスタ</t>
  </si>
  <si>
    <t>日付</t>
  </si>
  <si>
    <t>名称</t>
  </si>
  <si>
    <r>
      <rPr>
        <sz val="9"/>
        <color rgb="FFC00000"/>
        <rFont val="Noto Sans CJK SC"/>
        <family val="2"/>
      </rPr>
      <t>【重要】この祝日マスタは</t>
    </r>
    <r>
      <rPr>
        <sz val="9"/>
        <color rgb="FFC00000"/>
        <rFont val="游ゴシック"/>
        <family val="3"/>
        <charset val="128"/>
      </rPr>
      <t>2026</t>
    </r>
    <r>
      <rPr>
        <sz val="9"/>
        <color rgb="FFC00000"/>
        <rFont val="Noto Sans CJK SC"/>
        <family val="2"/>
      </rPr>
      <t>年・</t>
    </r>
    <r>
      <rPr>
        <sz val="9"/>
        <color rgb="FFC00000"/>
        <rFont val="游ゴシック"/>
        <family val="3"/>
        <charset val="128"/>
      </rPr>
      <t>2027</t>
    </r>
    <r>
      <rPr>
        <sz val="9"/>
        <color rgb="FFC00000"/>
        <rFont val="Noto Sans CJK SC"/>
        <family val="2"/>
      </rPr>
      <t xml:space="preserve">年分のみ収録しています。
</t>
    </r>
    <r>
      <rPr>
        <sz val="9"/>
        <color rgb="FFC00000"/>
        <rFont val="游ゴシック"/>
        <family val="3"/>
        <charset val="128"/>
      </rPr>
      <t>2028</t>
    </r>
    <r>
      <rPr>
        <sz val="9"/>
        <color rgb="FFC00000"/>
        <rFont val="Noto Sans CJK SC"/>
        <family val="2"/>
      </rPr>
      <t>年以降を使う場合は、</t>
    </r>
    <r>
      <rPr>
        <sz val="9"/>
        <color rgb="FFC00000"/>
        <rFont val="游ゴシック"/>
        <family val="3"/>
        <charset val="128"/>
      </rPr>
      <t>A</t>
    </r>
    <r>
      <rPr>
        <sz val="9"/>
        <color rgb="FFC00000"/>
        <rFont val="Noto Sans CJK SC"/>
        <family val="2"/>
      </rPr>
      <t>列に日付を追加してください（行はいくつ足しても構いません）。
また、</t>
    </r>
    <r>
      <rPr>
        <sz val="9"/>
        <color rgb="FFC00000"/>
        <rFont val="游ゴシック"/>
        <family val="3"/>
        <charset val="128"/>
      </rPr>
      <t>2027</t>
    </r>
    <r>
      <rPr>
        <sz val="9"/>
        <color rgb="FFC00000"/>
        <rFont val="Noto Sans CJK SC"/>
        <family val="2"/>
      </rPr>
      <t>年の春分の日・秋分の日は暦要項（官報）で確定する前の推定値です。
内閣府の「国民の祝日について」で必ず確認してから運用してください。</t>
    </r>
  </si>
  <si>
    <t>会社名リスト（プルダウン用）</t>
  </si>
  <si>
    <t>区分リスト</t>
  </si>
  <si>
    <t>元日</t>
  </si>
  <si>
    <t>青空建設（元請）</t>
  </si>
  <si>
    <t>成人の日</t>
  </si>
  <si>
    <t>建国記念の日</t>
  </si>
  <si>
    <t>天皇誕生日</t>
  </si>
  <si>
    <t>春分の日</t>
  </si>
  <si>
    <t>昭和の日</t>
  </si>
  <si>
    <t>憲法記念日</t>
  </si>
  <si>
    <t>みどりの日</t>
  </si>
  <si>
    <t>こどもの日</t>
  </si>
  <si>
    <t>振替休日</t>
  </si>
  <si>
    <t>海の日</t>
  </si>
  <si>
    <t>山の日</t>
  </si>
  <si>
    <t>敬老の日</t>
  </si>
  <si>
    <t>国民の休日</t>
  </si>
  <si>
    <t>秋分の日</t>
  </si>
  <si>
    <t>スポーツの日</t>
  </si>
  <si>
    <t>文化の日</t>
  </si>
  <si>
    <t>勤労感謝の日</t>
  </si>
  <si>
    <t>※自社の協力会社名に書き換えてお使いください</t>
  </si>
  <si>
    <t>20日締め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</si>
</sst>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&quot;年&quot;"/>
    <numFmt numFmtId="177" formatCode="0&quot;月&quot;"/>
    <numFmt numFmtId="178" formatCode="mm/dd/yy"/>
    <numFmt numFmtId="179" formatCode="0.##"/>
    <numFmt numFmtId="180" formatCode="0.##;\-0.##;\-"/>
  </numFmts>
  <fonts count="31">
    <font>
      <sz val="11"/>
      <color theme="1"/>
      <name val="Calibri"/>
      <family val="2"/>
      <charset val="1"/>
    </font>
    <font>
      <b/>
      <sz val="16"/>
      <color rgb="FF000000"/>
      <name val="Noto Sans CJK SC"/>
      <family val="2"/>
    </font>
    <font>
      <b/>
      <sz val="9"/>
      <color rgb="FF000000"/>
      <name val="Noto Sans CJK SC"/>
      <family val="2"/>
    </font>
    <font>
      <sz val="10"/>
      <color rgb="FF000000"/>
      <name val="游ゴシック"/>
      <family val="3"/>
      <charset val="128"/>
    </font>
    <font>
      <sz val="10"/>
      <color rgb="FF000000"/>
      <name val="Noto Sans CJK SC"/>
      <family val="2"/>
    </font>
    <font>
      <b/>
      <sz val="8"/>
      <color rgb="FF000000"/>
      <name val="游ゴシック"/>
      <family val="3"/>
      <charset val="128"/>
    </font>
    <font>
      <b/>
      <sz val="8"/>
      <color rgb="FF000000"/>
      <name val="Noto Sans CJK SC"/>
      <family val="2"/>
    </font>
    <font>
      <sz val="8"/>
      <color rgb="FF000000"/>
      <name val="Noto Sans CJK SC"/>
      <family val="2"/>
    </font>
    <font>
      <sz val="7"/>
      <color rgb="FF000000"/>
      <name val="游ゴシック"/>
      <family val="3"/>
      <charset val="128"/>
    </font>
    <font>
      <sz val="7"/>
      <color rgb="FF000000"/>
      <name val="Noto Sans CJK SC"/>
      <family val="2"/>
    </font>
    <font>
      <sz val="9"/>
      <color rgb="FF000000"/>
      <name val="游ゴシック"/>
      <family val="3"/>
      <charset val="128"/>
    </font>
    <font>
      <sz val="7.5"/>
      <color rgb="FF000000"/>
      <name val="游ゴシック"/>
      <family val="3"/>
      <charset val="128"/>
    </font>
    <font>
      <b/>
      <sz val="9"/>
      <color rgb="FF000000"/>
      <name val="游ゴシック"/>
      <family val="3"/>
      <charset val="128"/>
    </font>
    <font>
      <b/>
      <sz val="7.5"/>
      <color rgb="FF000000"/>
      <name val="游ゴシック"/>
      <family val="3"/>
      <charset val="128"/>
    </font>
    <font>
      <b/>
      <sz val="9.5"/>
      <color rgb="FF000000"/>
      <name val="游ゴシック"/>
      <family val="3"/>
      <charset val="128"/>
    </font>
    <font>
      <sz val="8"/>
      <color rgb="FF595959"/>
      <name val="Noto Sans CJK SC"/>
      <family val="2"/>
    </font>
    <font>
      <sz val="8"/>
      <color rgb="FF595959"/>
      <name val="游ゴシック"/>
      <family val="3"/>
      <charset val="128"/>
    </font>
    <font>
      <sz val="10"/>
      <name val="Noto Sans CJK SC"/>
      <family val="2"/>
    </font>
    <font>
      <sz val="10"/>
      <name val="Arial"/>
      <family val="2"/>
    </font>
    <font>
      <sz val="9"/>
      <color rgb="FF000000"/>
      <name val="Noto Sans CJK SC"/>
      <family val="2"/>
    </font>
    <font>
      <b/>
      <sz val="9"/>
      <color rgb="FFC00000"/>
      <name val="Noto Sans CJK SC"/>
      <family val="2"/>
    </font>
    <font>
      <b/>
      <sz val="9"/>
      <color rgb="FFC00000"/>
      <name val="游ゴシック"/>
      <family val="3"/>
      <charset val="128"/>
    </font>
    <font>
      <b/>
      <sz val="14"/>
      <color rgb="FF000000"/>
      <name val="Noto Sans CJK SC"/>
      <family val="2"/>
    </font>
    <font>
      <sz val="9"/>
      <color rgb="FF595959"/>
      <name val="Noto Sans CJK SC"/>
      <family val="2"/>
    </font>
    <font>
      <b/>
      <sz val="10"/>
      <color rgb="FF000000"/>
      <name val="游ゴシック"/>
      <family val="3"/>
      <charset val="128"/>
    </font>
    <font>
      <sz val="8"/>
      <color rgb="FFC00000"/>
      <name val="Noto Sans CJK SC"/>
      <family val="2"/>
    </font>
    <font>
      <b/>
      <sz val="11"/>
      <color rgb="FF000000"/>
      <name val="Noto Sans CJK SC"/>
      <family val="2"/>
    </font>
    <font>
      <sz val="9"/>
      <color rgb="FFC00000"/>
      <name val="Noto Sans CJK SC"/>
      <family val="2"/>
    </font>
    <font>
      <sz val="9"/>
      <color rgb="FFC00000"/>
      <name val="游ゴシック"/>
      <family val="3"/>
      <charset val="128"/>
    </font>
    <font>
      <sz val="8"/>
      <color rgb="FF808080"/>
      <name val="Noto Sans CJK SC"/>
      <family val="2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E8EDF2"/>
        <bgColor rgb="FFF2F2F2"/>
      </patternFill>
    </fill>
    <fill>
      <patternFill patternType="solid">
        <fgColor rgb="FFFFF9D6"/>
        <bgColor rgb="FFF2F2F2"/>
      </patternFill>
    </fill>
    <fill>
      <patternFill patternType="solid">
        <fgColor rgb="FFF2F2F2"/>
        <bgColor rgb="FFE8EDF2"/>
      </patternFill>
    </fill>
  </fills>
  <borders count="3">
    <border>
      <left/>
      <right/>
      <top/>
      <bottom/>
      <diagonal/>
    </border>
    <border>
      <left style="thin">
        <color rgb="FF9E9E9E"/>
      </left>
      <right style="thin">
        <color rgb="FF9E9E9E"/>
      </right>
      <top style="thin">
        <color rgb="FF9E9E9E"/>
      </top>
      <bottom style="thin">
        <color rgb="FF9E9E9E"/>
      </bottom>
      <diagonal/>
    </border>
    <border>
      <left style="thin">
        <color rgb="FF9E9E9E"/>
      </left>
      <right style="thin">
        <color rgb="FF9E9E9E"/>
      </right>
      <top style="medium">
        <color rgb="FF404040"/>
      </top>
      <bottom style="medium">
        <color rgb="FF40404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76" fontId="3" fillId="3" borderId="1" xfId="0" applyNumberFormat="1" applyFont="1" applyFill="1" applyBorder="1" applyAlignment="1">
      <alignment horizontal="center" vertical="center"/>
    </xf>
    <xf numFmtId="178" fontId="0" fillId="0" borderId="0" xfId="0" applyNumberFormat="1"/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shrinkToFit="1"/>
    </xf>
    <xf numFmtId="0" fontId="10" fillId="0" borderId="1" xfId="0" applyFont="1" applyBorder="1" applyAlignment="1">
      <alignment horizontal="left" vertical="center" shrinkToFit="1"/>
    </xf>
    <xf numFmtId="0" fontId="10" fillId="0" borderId="1" xfId="0" applyFont="1" applyBorder="1" applyAlignment="1">
      <alignment horizontal="center" vertical="center"/>
    </xf>
    <xf numFmtId="179" fontId="11" fillId="0" borderId="1" xfId="0" applyNumberFormat="1" applyFont="1" applyBorder="1" applyAlignment="1">
      <alignment horizontal="center" vertical="center"/>
    </xf>
    <xf numFmtId="180" fontId="10" fillId="0" borderId="1" xfId="0" applyNumberFormat="1" applyFont="1" applyBorder="1" applyAlignment="1">
      <alignment horizontal="center" vertical="center"/>
    </xf>
    <xf numFmtId="180" fontId="12" fillId="0" borderId="1" xfId="0" applyNumberFormat="1" applyFont="1" applyBorder="1" applyAlignment="1">
      <alignment horizontal="center" vertical="center"/>
    </xf>
    <xf numFmtId="180" fontId="13" fillId="4" borderId="2" xfId="0" applyNumberFormat="1" applyFont="1" applyFill="1" applyBorder="1" applyAlignment="1">
      <alignment horizontal="center" vertical="center"/>
    </xf>
    <xf numFmtId="180" fontId="14" fillId="4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9" fillId="0" borderId="1" xfId="0" applyFont="1" applyBorder="1" applyAlignment="1">
      <alignment horizontal="left" vertical="center" shrinkToFit="1"/>
    </xf>
    <xf numFmtId="0" fontId="19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2" fillId="0" borderId="0" xfId="0" applyFont="1"/>
    <xf numFmtId="0" fontId="23" fillId="0" borderId="0" xfId="0" applyFont="1"/>
    <xf numFmtId="0" fontId="19" fillId="0" borderId="1" xfId="0" applyFont="1" applyBorder="1"/>
    <xf numFmtId="180" fontId="10" fillId="0" borderId="1" xfId="0" applyNumberFormat="1" applyFont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180" fontId="24" fillId="4" borderId="2" xfId="0" applyNumberFormat="1" applyFont="1" applyFill="1" applyBorder="1" applyAlignment="1">
      <alignment horizontal="center"/>
    </xf>
    <xf numFmtId="0" fontId="15" fillId="0" borderId="0" xfId="0" applyFont="1"/>
    <xf numFmtId="0" fontId="25" fillId="0" borderId="0" xfId="0" applyFont="1"/>
    <xf numFmtId="0" fontId="26" fillId="0" borderId="0" xfId="0" applyFont="1"/>
    <xf numFmtId="0" fontId="2" fillId="2" borderId="1" xfId="0" applyFont="1" applyFill="1" applyBorder="1"/>
    <xf numFmtId="14" fontId="10" fillId="0" borderId="1" xfId="0" applyNumberFormat="1" applyFont="1" applyBorder="1"/>
    <xf numFmtId="0" fontId="29" fillId="0" borderId="0" xfId="0" applyFont="1"/>
    <xf numFmtId="0" fontId="2" fillId="4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/>
    <xf numFmtId="0" fontId="4" fillId="3" borderId="1" xfId="0" applyFont="1" applyFill="1" applyBorder="1" applyAlignment="1">
      <alignment horizontal="left" vertical="center"/>
    </xf>
    <xf numFmtId="177" fontId="3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27" fillId="0" borderId="0" xfId="0" applyFont="1" applyAlignment="1">
      <alignment vertical="top" wrapText="1"/>
    </xf>
  </cellXfs>
  <cellStyles count="1">
    <cellStyle name="標準" xfId="0" builtinId="0"/>
  </cellStyles>
  <dxfs count="6">
    <dxf>
      <fill>
        <patternFill>
          <bgColor rgb="FFDCEBF7"/>
        </patternFill>
      </fill>
    </dxf>
    <dxf>
      <fill>
        <patternFill>
          <bgColor rgb="FFF9DEDE"/>
        </patternFill>
      </fill>
    </dxf>
    <dxf>
      <fill>
        <patternFill>
          <bgColor rgb="FFD9D9D9"/>
        </patternFill>
      </fill>
    </dxf>
    <dxf>
      <fill>
        <patternFill>
          <bgColor rgb="FFDCEBF7"/>
        </patternFill>
      </fill>
    </dxf>
    <dxf>
      <fill>
        <patternFill>
          <bgColor rgb="FFF9DEDE"/>
        </patternFill>
      </fill>
    </dxf>
    <dxf>
      <fill>
        <patternFill>
          <bgColor rgb="FFD9D9D9"/>
        </patternFill>
      </fill>
    </dxf>
  </dxfs>
  <tableStyles count="0" defaultTableStyle="TableStyleMedium2" defaultPivotStyle="PivotStyleLight16"/>
  <colors>
    <indexedColors>
      <rgbColor rgb="FF000000"/>
      <rgbColor rgb="FFF2F2F2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6"/>
      <rgbColor rgb="FFDC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EDF2"/>
      <rgbColor rgb="FFCCFFCC"/>
      <rgbColor rgb="FFFFFF99"/>
      <rgbColor rgb="FF99CCFF"/>
      <rgbColor rgb="FFFF99CC"/>
      <rgbColor rgb="FFCC99FF"/>
      <rgbColor rgb="FFF9DEDE"/>
      <rgbColor rgb="FF3366FF"/>
      <rgbColor rgb="FF33CCCC"/>
      <rgbColor rgb="FF99CC00"/>
      <rgbColor rgb="FFFFCC00"/>
      <rgbColor rgb="FFFF9900"/>
      <rgbColor rgb="FFFF6600"/>
      <rgbColor rgb="FF595959"/>
      <rgbColor rgb="FF9E9E9E"/>
      <rgbColor rgb="FF003366"/>
      <rgbColor rgb="FF339966"/>
      <rgbColor rgb="FF003300"/>
      <rgbColor rgb="FF333300"/>
      <rgbColor rgb="FF993300"/>
      <rgbColor rgb="FF993366"/>
      <rgbColor rgb="FF33339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8"/>
  <sheetViews>
    <sheetView showGridLines="0" tabSelected="1"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I3" sqref="I3:M3"/>
    </sheetView>
  </sheetViews>
  <sheetFormatPr defaultColWidth="8.7109375" defaultRowHeight="15"/>
  <cols>
    <col min="1" max="1" width="15.7109375" customWidth="1"/>
    <col min="2" max="2" width="11.140625" customWidth="1"/>
    <col min="3" max="3" width="8.7109375" customWidth="1"/>
    <col min="4" max="34" width="3.7109375" customWidth="1"/>
    <col min="35" max="37" width="4.140625" customWidth="1"/>
  </cols>
  <sheetData>
    <row r="1" spans="1:37" ht="24" customHeight="1">
      <c r="A1" s="35" t="s">
        <v>0</v>
      </c>
      <c r="B1" s="35"/>
      <c r="C1" s="35"/>
      <c r="D1" s="35"/>
      <c r="E1" s="35"/>
      <c r="F1" s="35"/>
      <c r="G1" s="35"/>
    </row>
    <row r="2" spans="1:37" ht="19.5" customHeight="1">
      <c r="A2" s="1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37" ht="19.5" customHeight="1">
      <c r="A3" s="1" t="s">
        <v>2</v>
      </c>
      <c r="B3" s="2">
        <v>2026</v>
      </c>
      <c r="C3" s="37">
        <v>10</v>
      </c>
      <c r="D3" s="37"/>
      <c r="E3" s="37"/>
      <c r="F3" s="33" t="s">
        <v>3</v>
      </c>
      <c r="G3" s="33"/>
      <c r="H3" s="33"/>
      <c r="I3" s="38" t="s">
        <v>71</v>
      </c>
      <c r="J3" s="38"/>
      <c r="K3" s="38"/>
      <c r="L3" s="38"/>
      <c r="M3" s="38"/>
      <c r="N3" s="33" t="s">
        <v>5</v>
      </c>
      <c r="O3" s="33"/>
      <c r="P3" s="33"/>
      <c r="Q3" s="34" t="str">
        <f>TEXT($A$4,"yyyy/m/d")&amp;"  〜  "&amp;TEXT($B$4,"yyyy/m/d")</f>
        <v>2026/9/21  〜  2026/10/20</v>
      </c>
      <c r="R3" s="34"/>
      <c r="S3" s="34"/>
      <c r="T3" s="34"/>
      <c r="U3" s="34"/>
      <c r="V3" s="34"/>
      <c r="W3" s="34"/>
      <c r="X3" s="34"/>
      <c r="Y3" s="34"/>
    </row>
    <row r="4" spans="1:37" hidden="1">
      <c r="A4" s="3">
        <f>IF($I$3="20日締め",DATE($B$3,$C$3-1,21),DATE($B$3,$C$3,1))</f>
        <v>46286</v>
      </c>
      <c r="B4" s="3">
        <f>IF($I$3="20日締め",DATE($B$3,$C$3,20),DATE($B$3,$C$3+1,0))</f>
        <v>46315</v>
      </c>
      <c r="D4" s="3">
        <f>$A$4+0</f>
        <v>46286</v>
      </c>
      <c r="E4" s="3">
        <f>$A$4+1</f>
        <v>46287</v>
      </c>
      <c r="F4" s="3">
        <f>$A$4+2</f>
        <v>46288</v>
      </c>
      <c r="G4" s="3">
        <f>$A$4+3</f>
        <v>46289</v>
      </c>
      <c r="H4" s="3">
        <f>$A$4+4</f>
        <v>46290</v>
      </c>
      <c r="I4" s="3">
        <f>$A$4+5</f>
        <v>46291</v>
      </c>
      <c r="J4" s="3">
        <f>$A$4+6</f>
        <v>46292</v>
      </c>
      <c r="K4" s="3">
        <f>$A$4+7</f>
        <v>46293</v>
      </c>
      <c r="L4" s="3">
        <f>$A$4+8</f>
        <v>46294</v>
      </c>
      <c r="M4" s="3">
        <f>$A$4+9</f>
        <v>46295</v>
      </c>
      <c r="N4" s="3">
        <f>$A$4+10</f>
        <v>46296</v>
      </c>
      <c r="O4" s="3">
        <f>$A$4+11</f>
        <v>46297</v>
      </c>
      <c r="P4" s="3">
        <f>$A$4+12</f>
        <v>46298</v>
      </c>
      <c r="Q4" s="3">
        <f>$A$4+13</f>
        <v>46299</v>
      </c>
      <c r="R4" s="3">
        <f>$A$4+14</f>
        <v>46300</v>
      </c>
      <c r="S4" s="3">
        <f>$A$4+15</f>
        <v>46301</v>
      </c>
      <c r="T4" s="3">
        <f>$A$4+16</f>
        <v>46302</v>
      </c>
      <c r="U4" s="3">
        <f>$A$4+17</f>
        <v>46303</v>
      </c>
      <c r="V4" s="3">
        <f>$A$4+18</f>
        <v>46304</v>
      </c>
      <c r="W4" s="3">
        <f>$A$4+19</f>
        <v>46305</v>
      </c>
      <c r="X4" s="3">
        <f>$A$4+20</f>
        <v>46306</v>
      </c>
      <c r="Y4" s="3">
        <f>$A$4+21</f>
        <v>46307</v>
      </c>
      <c r="Z4" s="3">
        <f>$A$4+22</f>
        <v>46308</v>
      </c>
      <c r="AA4" s="3">
        <f>$A$4+23</f>
        <v>46309</v>
      </c>
      <c r="AB4" s="3">
        <f>$A$4+24</f>
        <v>46310</v>
      </c>
      <c r="AC4" s="3">
        <f>$A$4+25</f>
        <v>46311</v>
      </c>
      <c r="AD4" s="3">
        <f>$A$4+26</f>
        <v>46312</v>
      </c>
      <c r="AE4" s="3">
        <f>$A$4+27</f>
        <v>46313</v>
      </c>
      <c r="AF4" s="3">
        <f>$A$4+28</f>
        <v>46314</v>
      </c>
      <c r="AG4" s="3">
        <f>$A$4+29</f>
        <v>46315</v>
      </c>
      <c r="AH4" s="3">
        <f>$A$4+30</f>
        <v>46316</v>
      </c>
    </row>
    <row r="5" spans="1:37" ht="19.5" customHeight="1">
      <c r="A5" s="33" t="s">
        <v>6</v>
      </c>
      <c r="B5" s="33" t="s">
        <v>7</v>
      </c>
      <c r="C5" s="33" t="s">
        <v>8</v>
      </c>
      <c r="D5" s="4">
        <f t="shared" ref="D5:AH5" si="0">IF(D$4&gt;$B$4,"",DAY(D$4))</f>
        <v>21</v>
      </c>
      <c r="E5" s="4">
        <f t="shared" si="0"/>
        <v>22</v>
      </c>
      <c r="F5" s="4">
        <f t="shared" si="0"/>
        <v>23</v>
      </c>
      <c r="G5" s="4">
        <f t="shared" si="0"/>
        <v>24</v>
      </c>
      <c r="H5" s="4">
        <f t="shared" si="0"/>
        <v>25</v>
      </c>
      <c r="I5" s="4">
        <f t="shared" si="0"/>
        <v>26</v>
      </c>
      <c r="J5" s="4">
        <f t="shared" si="0"/>
        <v>27</v>
      </c>
      <c r="K5" s="4">
        <f t="shared" si="0"/>
        <v>28</v>
      </c>
      <c r="L5" s="4">
        <f t="shared" si="0"/>
        <v>29</v>
      </c>
      <c r="M5" s="4">
        <f t="shared" si="0"/>
        <v>30</v>
      </c>
      <c r="N5" s="4">
        <f t="shared" si="0"/>
        <v>1</v>
      </c>
      <c r="O5" s="4">
        <f t="shared" si="0"/>
        <v>2</v>
      </c>
      <c r="P5" s="4">
        <f t="shared" si="0"/>
        <v>3</v>
      </c>
      <c r="Q5" s="4">
        <f t="shared" si="0"/>
        <v>4</v>
      </c>
      <c r="R5" s="4">
        <f t="shared" si="0"/>
        <v>5</v>
      </c>
      <c r="S5" s="4">
        <f t="shared" si="0"/>
        <v>6</v>
      </c>
      <c r="T5" s="4">
        <f t="shared" si="0"/>
        <v>7</v>
      </c>
      <c r="U5" s="4">
        <f t="shared" si="0"/>
        <v>8</v>
      </c>
      <c r="V5" s="4">
        <f t="shared" si="0"/>
        <v>9</v>
      </c>
      <c r="W5" s="4">
        <f t="shared" si="0"/>
        <v>10</v>
      </c>
      <c r="X5" s="4">
        <f t="shared" si="0"/>
        <v>11</v>
      </c>
      <c r="Y5" s="4">
        <f t="shared" si="0"/>
        <v>12</v>
      </c>
      <c r="Z5" s="4">
        <f t="shared" si="0"/>
        <v>13</v>
      </c>
      <c r="AA5" s="4">
        <f t="shared" si="0"/>
        <v>14</v>
      </c>
      <c r="AB5" s="4">
        <f t="shared" si="0"/>
        <v>15</v>
      </c>
      <c r="AC5" s="4">
        <f t="shared" si="0"/>
        <v>16</v>
      </c>
      <c r="AD5" s="4">
        <f t="shared" si="0"/>
        <v>17</v>
      </c>
      <c r="AE5" s="4">
        <f t="shared" si="0"/>
        <v>18</v>
      </c>
      <c r="AF5" s="4">
        <f t="shared" si="0"/>
        <v>19</v>
      </c>
      <c r="AG5" s="4">
        <f t="shared" si="0"/>
        <v>20</v>
      </c>
      <c r="AH5" s="4" t="str">
        <f t="shared" si="0"/>
        <v/>
      </c>
      <c r="AI5" s="5" t="s">
        <v>9</v>
      </c>
      <c r="AJ5" s="5" t="s">
        <v>10</v>
      </c>
      <c r="AK5" s="5" t="s">
        <v>11</v>
      </c>
    </row>
    <row r="6" spans="1:37" ht="16.5" customHeight="1">
      <c r="A6" s="33"/>
      <c r="B6" s="33"/>
      <c r="C6" s="33"/>
      <c r="D6" s="6" t="str">
        <f t="shared" ref="D6:AH6" si="1">IF(D$5="","",CHOOSE(WEEKDAY(D$4),"日","月","火","水","木","金","土"))</f>
        <v>月</v>
      </c>
      <c r="E6" s="6" t="str">
        <f t="shared" si="1"/>
        <v>火</v>
      </c>
      <c r="F6" s="6" t="str">
        <f t="shared" si="1"/>
        <v>水</v>
      </c>
      <c r="G6" s="6" t="str">
        <f t="shared" si="1"/>
        <v>木</v>
      </c>
      <c r="H6" s="6" t="str">
        <f t="shared" si="1"/>
        <v>金</v>
      </c>
      <c r="I6" s="6" t="str">
        <f t="shared" si="1"/>
        <v>土</v>
      </c>
      <c r="J6" s="6" t="str">
        <f t="shared" si="1"/>
        <v>日</v>
      </c>
      <c r="K6" s="6" t="str">
        <f t="shared" si="1"/>
        <v>月</v>
      </c>
      <c r="L6" s="6" t="str">
        <f t="shared" si="1"/>
        <v>火</v>
      </c>
      <c r="M6" s="6" t="str">
        <f t="shared" si="1"/>
        <v>水</v>
      </c>
      <c r="N6" s="6" t="str">
        <f t="shared" si="1"/>
        <v>木</v>
      </c>
      <c r="O6" s="6" t="str">
        <f t="shared" si="1"/>
        <v>金</v>
      </c>
      <c r="P6" s="6" t="str">
        <f t="shared" si="1"/>
        <v>土</v>
      </c>
      <c r="Q6" s="6" t="str">
        <f t="shared" si="1"/>
        <v>日</v>
      </c>
      <c r="R6" s="6" t="str">
        <f t="shared" si="1"/>
        <v>月</v>
      </c>
      <c r="S6" s="6" t="str">
        <f t="shared" si="1"/>
        <v>火</v>
      </c>
      <c r="T6" s="6" t="str">
        <f t="shared" si="1"/>
        <v>水</v>
      </c>
      <c r="U6" s="6" t="str">
        <f t="shared" si="1"/>
        <v>木</v>
      </c>
      <c r="V6" s="6" t="str">
        <f t="shared" si="1"/>
        <v>金</v>
      </c>
      <c r="W6" s="6" t="str">
        <f t="shared" si="1"/>
        <v>土</v>
      </c>
      <c r="X6" s="6" t="str">
        <f t="shared" si="1"/>
        <v>日</v>
      </c>
      <c r="Y6" s="6" t="str">
        <f t="shared" si="1"/>
        <v>月</v>
      </c>
      <c r="Z6" s="6" t="str">
        <f t="shared" si="1"/>
        <v>火</v>
      </c>
      <c r="AA6" s="6" t="str">
        <f t="shared" si="1"/>
        <v>水</v>
      </c>
      <c r="AB6" s="6" t="str">
        <f t="shared" si="1"/>
        <v>木</v>
      </c>
      <c r="AC6" s="6" t="str">
        <f t="shared" si="1"/>
        <v>金</v>
      </c>
      <c r="AD6" s="6" t="str">
        <f t="shared" si="1"/>
        <v>土</v>
      </c>
      <c r="AE6" s="6" t="str">
        <f t="shared" si="1"/>
        <v>日</v>
      </c>
      <c r="AF6" s="6" t="str">
        <f t="shared" si="1"/>
        <v>月</v>
      </c>
      <c r="AG6" s="6" t="str">
        <f t="shared" si="1"/>
        <v>火</v>
      </c>
      <c r="AH6" s="6" t="str">
        <f t="shared" si="1"/>
        <v/>
      </c>
      <c r="AI6" s="7" t="s">
        <v>12</v>
      </c>
      <c r="AJ6" s="7" t="s">
        <v>12</v>
      </c>
      <c r="AK6" s="7" t="s">
        <v>12</v>
      </c>
    </row>
    <row r="7" spans="1:37" ht="18" customHeight="1">
      <c r="A7" s="8"/>
      <c r="B7" s="8"/>
      <c r="C7" s="9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1">
        <f t="shared" ref="AI7:AI26" si="2">IF($C7="常用",SUM(D7:AH7),0)</f>
        <v>0</v>
      </c>
      <c r="AJ7" s="11">
        <f t="shared" ref="AJ7:AJ26" si="3">IF($C7="出来高",SUM(D7:AH7),0)</f>
        <v>0</v>
      </c>
      <c r="AK7" s="12">
        <f t="shared" ref="AK7:AK26" si="4">SUM(D7:AH7)</f>
        <v>0</v>
      </c>
    </row>
    <row r="8" spans="1:37" ht="18" customHeight="1">
      <c r="A8" s="8"/>
      <c r="B8" s="8"/>
      <c r="C8" s="9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1">
        <f t="shared" si="2"/>
        <v>0</v>
      </c>
      <c r="AJ8" s="11">
        <f t="shared" si="3"/>
        <v>0</v>
      </c>
      <c r="AK8" s="12">
        <f t="shared" si="4"/>
        <v>0</v>
      </c>
    </row>
    <row r="9" spans="1:37" ht="18" customHeight="1">
      <c r="A9" s="8"/>
      <c r="B9" s="8"/>
      <c r="C9" s="9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1">
        <f t="shared" si="2"/>
        <v>0</v>
      </c>
      <c r="AJ9" s="11">
        <f t="shared" si="3"/>
        <v>0</v>
      </c>
      <c r="AK9" s="12">
        <f t="shared" si="4"/>
        <v>0</v>
      </c>
    </row>
    <row r="10" spans="1:37" ht="18" customHeight="1">
      <c r="A10" s="8"/>
      <c r="B10" s="8"/>
      <c r="C10" s="9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1">
        <f t="shared" si="2"/>
        <v>0</v>
      </c>
      <c r="AJ10" s="11">
        <f t="shared" si="3"/>
        <v>0</v>
      </c>
      <c r="AK10" s="12">
        <f t="shared" si="4"/>
        <v>0</v>
      </c>
    </row>
    <row r="11" spans="1:37" ht="18" customHeight="1">
      <c r="A11" s="8"/>
      <c r="B11" s="8"/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1">
        <f t="shared" si="2"/>
        <v>0</v>
      </c>
      <c r="AJ11" s="11">
        <f t="shared" si="3"/>
        <v>0</v>
      </c>
      <c r="AK11" s="12">
        <f t="shared" si="4"/>
        <v>0</v>
      </c>
    </row>
    <row r="12" spans="1:37" ht="18" customHeight="1">
      <c r="A12" s="8"/>
      <c r="B12" s="8"/>
      <c r="C12" s="9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1">
        <f t="shared" si="2"/>
        <v>0</v>
      </c>
      <c r="AJ12" s="11">
        <f t="shared" si="3"/>
        <v>0</v>
      </c>
      <c r="AK12" s="12">
        <f t="shared" si="4"/>
        <v>0</v>
      </c>
    </row>
    <row r="13" spans="1:37" ht="18" customHeight="1">
      <c r="A13" s="8"/>
      <c r="B13" s="8"/>
      <c r="C13" s="9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1">
        <f t="shared" si="2"/>
        <v>0</v>
      </c>
      <c r="AJ13" s="11">
        <f t="shared" si="3"/>
        <v>0</v>
      </c>
      <c r="AK13" s="12">
        <f t="shared" si="4"/>
        <v>0</v>
      </c>
    </row>
    <row r="14" spans="1:37" ht="18" customHeight="1">
      <c r="A14" s="8"/>
      <c r="B14" s="8"/>
      <c r="C14" s="9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1">
        <f t="shared" si="2"/>
        <v>0</v>
      </c>
      <c r="AJ14" s="11">
        <f t="shared" si="3"/>
        <v>0</v>
      </c>
      <c r="AK14" s="12">
        <f t="shared" si="4"/>
        <v>0</v>
      </c>
    </row>
    <row r="15" spans="1:37" ht="18" customHeight="1">
      <c r="A15" s="8"/>
      <c r="B15" s="8"/>
      <c r="C15" s="9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1">
        <f t="shared" si="2"/>
        <v>0</v>
      </c>
      <c r="AJ15" s="11">
        <f t="shared" si="3"/>
        <v>0</v>
      </c>
      <c r="AK15" s="12">
        <f t="shared" si="4"/>
        <v>0</v>
      </c>
    </row>
    <row r="16" spans="1:37" ht="18" customHeight="1">
      <c r="A16" s="8"/>
      <c r="B16" s="8"/>
      <c r="C16" s="9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1">
        <f t="shared" si="2"/>
        <v>0</v>
      </c>
      <c r="AJ16" s="11">
        <f t="shared" si="3"/>
        <v>0</v>
      </c>
      <c r="AK16" s="12">
        <f t="shared" si="4"/>
        <v>0</v>
      </c>
    </row>
    <row r="17" spans="1:37" ht="18" customHeight="1">
      <c r="A17" s="8"/>
      <c r="B17" s="8"/>
      <c r="C17" s="9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1">
        <f t="shared" si="2"/>
        <v>0</v>
      </c>
      <c r="AJ17" s="11">
        <f t="shared" si="3"/>
        <v>0</v>
      </c>
      <c r="AK17" s="12">
        <f t="shared" si="4"/>
        <v>0</v>
      </c>
    </row>
    <row r="18" spans="1:37" ht="18" customHeight="1">
      <c r="A18" s="8"/>
      <c r="B18" s="8"/>
      <c r="C18" s="9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1">
        <f t="shared" si="2"/>
        <v>0</v>
      </c>
      <c r="AJ18" s="11">
        <f t="shared" si="3"/>
        <v>0</v>
      </c>
      <c r="AK18" s="12">
        <f t="shared" si="4"/>
        <v>0</v>
      </c>
    </row>
    <row r="19" spans="1:37" ht="18" customHeight="1">
      <c r="A19" s="8"/>
      <c r="B19" s="8"/>
      <c r="C19" s="9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1">
        <f t="shared" si="2"/>
        <v>0</v>
      </c>
      <c r="AJ19" s="11">
        <f t="shared" si="3"/>
        <v>0</v>
      </c>
      <c r="AK19" s="12">
        <f t="shared" si="4"/>
        <v>0</v>
      </c>
    </row>
    <row r="20" spans="1:37" ht="18" customHeight="1">
      <c r="A20" s="8"/>
      <c r="B20" s="8"/>
      <c r="C20" s="9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1">
        <f t="shared" si="2"/>
        <v>0</v>
      </c>
      <c r="AJ20" s="11">
        <f t="shared" si="3"/>
        <v>0</v>
      </c>
      <c r="AK20" s="12">
        <f t="shared" si="4"/>
        <v>0</v>
      </c>
    </row>
    <row r="21" spans="1:37" ht="18" customHeight="1">
      <c r="A21" s="8"/>
      <c r="B21" s="8"/>
      <c r="C21" s="9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1">
        <f t="shared" si="2"/>
        <v>0</v>
      </c>
      <c r="AJ21" s="11">
        <f t="shared" si="3"/>
        <v>0</v>
      </c>
      <c r="AK21" s="12">
        <f t="shared" si="4"/>
        <v>0</v>
      </c>
    </row>
    <row r="22" spans="1:37" ht="18" customHeight="1">
      <c r="A22" s="8"/>
      <c r="B22" s="8"/>
      <c r="C22" s="9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1">
        <f t="shared" si="2"/>
        <v>0</v>
      </c>
      <c r="AJ22" s="11">
        <f t="shared" si="3"/>
        <v>0</v>
      </c>
      <c r="AK22" s="12">
        <f t="shared" si="4"/>
        <v>0</v>
      </c>
    </row>
    <row r="23" spans="1:37" ht="18" customHeight="1">
      <c r="A23" s="8"/>
      <c r="B23" s="8"/>
      <c r="C23" s="9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1">
        <f t="shared" si="2"/>
        <v>0</v>
      </c>
      <c r="AJ23" s="11">
        <f t="shared" si="3"/>
        <v>0</v>
      </c>
      <c r="AK23" s="12">
        <f t="shared" si="4"/>
        <v>0</v>
      </c>
    </row>
    <row r="24" spans="1:37" ht="18" customHeight="1">
      <c r="A24" s="8"/>
      <c r="B24" s="8"/>
      <c r="C24" s="9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1">
        <f t="shared" si="2"/>
        <v>0</v>
      </c>
      <c r="AJ24" s="11">
        <f t="shared" si="3"/>
        <v>0</v>
      </c>
      <c r="AK24" s="12">
        <f t="shared" si="4"/>
        <v>0</v>
      </c>
    </row>
    <row r="25" spans="1:37" ht="18" customHeight="1">
      <c r="A25" s="8"/>
      <c r="B25" s="8"/>
      <c r="C25" s="9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1">
        <f t="shared" si="2"/>
        <v>0</v>
      </c>
      <c r="AJ25" s="11">
        <f t="shared" si="3"/>
        <v>0</v>
      </c>
      <c r="AK25" s="12">
        <f t="shared" si="4"/>
        <v>0</v>
      </c>
    </row>
    <row r="26" spans="1:37" ht="18" customHeight="1">
      <c r="A26" s="8"/>
      <c r="B26" s="8"/>
      <c r="C26" s="9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1">
        <f t="shared" si="2"/>
        <v>0</v>
      </c>
      <c r="AJ26" s="11">
        <f t="shared" si="3"/>
        <v>0</v>
      </c>
      <c r="AK26" s="12">
        <f t="shared" si="4"/>
        <v>0</v>
      </c>
    </row>
    <row r="27" spans="1:37" ht="19.5" customHeight="1">
      <c r="A27" s="32" t="s">
        <v>13</v>
      </c>
      <c r="B27" s="32"/>
      <c r="C27" s="32"/>
      <c r="D27" s="13">
        <f t="shared" ref="D27:AK27" si="5">SUM(D7:D26)</f>
        <v>0</v>
      </c>
      <c r="E27" s="13">
        <f t="shared" si="5"/>
        <v>0</v>
      </c>
      <c r="F27" s="13">
        <f t="shared" si="5"/>
        <v>0</v>
      </c>
      <c r="G27" s="13">
        <f t="shared" si="5"/>
        <v>0</v>
      </c>
      <c r="H27" s="13">
        <f t="shared" si="5"/>
        <v>0</v>
      </c>
      <c r="I27" s="13">
        <f t="shared" si="5"/>
        <v>0</v>
      </c>
      <c r="J27" s="13">
        <f t="shared" si="5"/>
        <v>0</v>
      </c>
      <c r="K27" s="13">
        <f t="shared" si="5"/>
        <v>0</v>
      </c>
      <c r="L27" s="13">
        <f t="shared" si="5"/>
        <v>0</v>
      </c>
      <c r="M27" s="13">
        <f t="shared" si="5"/>
        <v>0</v>
      </c>
      <c r="N27" s="13">
        <f t="shared" si="5"/>
        <v>0</v>
      </c>
      <c r="O27" s="13">
        <f t="shared" si="5"/>
        <v>0</v>
      </c>
      <c r="P27" s="13">
        <f t="shared" si="5"/>
        <v>0</v>
      </c>
      <c r="Q27" s="13">
        <f t="shared" si="5"/>
        <v>0</v>
      </c>
      <c r="R27" s="13">
        <f t="shared" si="5"/>
        <v>0</v>
      </c>
      <c r="S27" s="13">
        <f t="shared" si="5"/>
        <v>0</v>
      </c>
      <c r="T27" s="13">
        <f t="shared" si="5"/>
        <v>0</v>
      </c>
      <c r="U27" s="13">
        <f t="shared" si="5"/>
        <v>0</v>
      </c>
      <c r="V27" s="13">
        <f t="shared" si="5"/>
        <v>0</v>
      </c>
      <c r="W27" s="13">
        <f t="shared" si="5"/>
        <v>0</v>
      </c>
      <c r="X27" s="13">
        <f t="shared" si="5"/>
        <v>0</v>
      </c>
      <c r="Y27" s="13">
        <f t="shared" si="5"/>
        <v>0</v>
      </c>
      <c r="Z27" s="13">
        <f t="shared" si="5"/>
        <v>0</v>
      </c>
      <c r="AA27" s="13">
        <f t="shared" si="5"/>
        <v>0</v>
      </c>
      <c r="AB27" s="13">
        <f t="shared" si="5"/>
        <v>0</v>
      </c>
      <c r="AC27" s="13">
        <f t="shared" si="5"/>
        <v>0</v>
      </c>
      <c r="AD27" s="13">
        <f t="shared" si="5"/>
        <v>0</v>
      </c>
      <c r="AE27" s="13">
        <f t="shared" si="5"/>
        <v>0</v>
      </c>
      <c r="AF27" s="13">
        <f t="shared" si="5"/>
        <v>0</v>
      </c>
      <c r="AG27" s="13">
        <f t="shared" si="5"/>
        <v>0</v>
      </c>
      <c r="AH27" s="13">
        <f t="shared" si="5"/>
        <v>0</v>
      </c>
      <c r="AI27" s="14">
        <f t="shared" si="5"/>
        <v>0</v>
      </c>
      <c r="AJ27" s="14">
        <f t="shared" si="5"/>
        <v>0</v>
      </c>
      <c r="AK27" s="14">
        <f t="shared" si="5"/>
        <v>0</v>
      </c>
    </row>
    <row r="29" spans="1:37">
      <c r="A29" s="15" t="s">
        <v>14</v>
      </c>
    </row>
    <row r="30" spans="1:37">
      <c r="A30" s="16" t="s">
        <v>15</v>
      </c>
    </row>
    <row r="31" spans="1:37">
      <c r="A31" s="16" t="s">
        <v>16</v>
      </c>
    </row>
    <row r="32" spans="1:37">
      <c r="A32" s="16" t="s">
        <v>17</v>
      </c>
    </row>
    <row r="33" spans="1:1">
      <c r="A33" s="16" t="s">
        <v>18</v>
      </c>
    </row>
    <row r="34" spans="1:1">
      <c r="A34" s="16" t="s">
        <v>19</v>
      </c>
    </row>
    <row r="35" spans="1:1">
      <c r="A35" s="16" t="s">
        <v>20</v>
      </c>
    </row>
    <row r="36" spans="1:1">
      <c r="A36" s="16" t="s">
        <v>21</v>
      </c>
    </row>
    <row r="37" spans="1:1">
      <c r="A37" s="16"/>
    </row>
    <row r="38" spans="1:1">
      <c r="A38" s="16" t="s">
        <v>22</v>
      </c>
    </row>
  </sheetData>
  <mergeCells count="11">
    <mergeCell ref="A1:G1"/>
    <mergeCell ref="B2:M2"/>
    <mergeCell ref="C3:E3"/>
    <mergeCell ref="F3:H3"/>
    <mergeCell ref="I3:M3"/>
    <mergeCell ref="A27:C27"/>
    <mergeCell ref="N3:P3"/>
    <mergeCell ref="Q3:Y3"/>
    <mergeCell ref="A5:A6"/>
    <mergeCell ref="B5:B6"/>
    <mergeCell ref="C5:C6"/>
  </mergeCells>
  <phoneticPr fontId="30"/>
  <conditionalFormatting sqref="D5:AH27">
    <cfRule type="expression" dxfId="5" priority="2">
      <formula>D$4&gt;$B$4</formula>
    </cfRule>
    <cfRule type="expression" dxfId="3" priority="4">
      <formula>AND(D$4&lt;=$B$4,WEEKDAY(D$4)=7)</formula>
    </cfRule>
  </conditionalFormatting>
  <dataValidations count="2">
    <dataValidation type="list" errorStyle="warning" allowBlank="1" errorTitle="入力できる値" error="人工は 1 / 0.75 / 0.5 / 0.25 のいずれかを入力してください。" sqref="D7:AH26" xr:uid="{00000000-0002-0000-0000-000000000000}">
      <formula1>"1,0.75,0.5,0.25"</formula1>
      <formula2>0</formula2>
    </dataValidation>
    <dataValidation type="list" sqref="I3" xr:uid="{00000000-0002-0000-0000-000001000000}">
      <formula1>"月末締め,20日締め"</formula1>
      <formula2>0</formula2>
    </dataValidation>
  </dataValidations>
  <pageMargins left="0.30972222222222201" right="0.30972222222222201" top="0.390277777777778" bottom="0.390277777777778" header="0.511811023622047" footer="0.511811023622047"/>
  <pageSetup paperSize="9" orientation="landscape" horizontalDpi="300" verticalDpi="300"/>
  <legacy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00000000-000E-0000-0000-000003000000}">
            <xm:f>AND(D$4&lt;=$B$4,OR(WEEKDAY(D$4)=1,COUNTIF(設定!$A$3:$A$80,D$4)&gt;0))</xm:f>
            <x14:dxf>
              <fill>
                <patternFill>
                  <bgColor rgb="FFF9DEDE"/>
                </patternFill>
              </fill>
            </x14:dxf>
          </x14:cfRule>
          <xm:sqref>D5:AH27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000-000002000000}">
          <x14:formula1>
            <xm:f>設定!$H$3:$H$4</xm:f>
          </x14:formula1>
          <x14:formula2>
            <xm:f>0</xm:f>
          </x14:formula2>
          <xm:sqref>C7:C26</xm:sqref>
        </x14:dataValidation>
        <x14:dataValidation type="list" allowBlank="1" xr:uid="{00000000-0002-0000-0000-000003000000}">
          <x14:formula1>
            <xm:f>OFFSET(設定!$F$3,0,0,MAX(1,COUNTA(設定!$F$3:$F$50)),1)</xm:f>
          </x14:formula1>
          <x14:formula2>
            <xm:f>0</xm:f>
          </x14:formula2>
          <xm:sqref>A7:A26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K38"/>
  <sheetViews>
    <sheetView showGridLines="0"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Y10" sqref="Y10"/>
    </sheetView>
  </sheetViews>
  <sheetFormatPr defaultColWidth="8.7109375" defaultRowHeight="15"/>
  <cols>
    <col min="1" max="1" width="15.7109375" customWidth="1"/>
    <col min="2" max="2" width="11.140625" customWidth="1"/>
    <col min="3" max="3" width="8.7109375" customWidth="1"/>
    <col min="4" max="34" width="3.7109375" customWidth="1"/>
    <col min="35" max="37" width="4.140625" customWidth="1"/>
  </cols>
  <sheetData>
    <row r="1" spans="1:37" ht="24" customHeight="1">
      <c r="A1" s="35" t="s">
        <v>0</v>
      </c>
      <c r="B1" s="35"/>
      <c r="C1" s="35"/>
      <c r="D1" s="35"/>
      <c r="E1" s="35"/>
      <c r="F1" s="35"/>
      <c r="G1" s="35"/>
    </row>
    <row r="2" spans="1:37" ht="19.5" customHeight="1">
      <c r="A2" s="1" t="s">
        <v>1</v>
      </c>
      <c r="B2" s="36" t="s">
        <v>23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37" ht="19.5" customHeight="1">
      <c r="A3" s="1" t="s">
        <v>2</v>
      </c>
      <c r="B3" s="2">
        <v>2026</v>
      </c>
      <c r="C3" s="37">
        <v>10</v>
      </c>
      <c r="D3" s="37"/>
      <c r="E3" s="37"/>
      <c r="F3" s="33" t="s">
        <v>3</v>
      </c>
      <c r="G3" s="33"/>
      <c r="H3" s="33"/>
      <c r="I3" s="38" t="s">
        <v>4</v>
      </c>
      <c r="J3" s="38"/>
      <c r="K3" s="38"/>
      <c r="L3" s="38"/>
      <c r="M3" s="38"/>
      <c r="N3" s="33" t="s">
        <v>5</v>
      </c>
      <c r="O3" s="33"/>
      <c r="P3" s="33"/>
      <c r="Q3" s="34" t="str">
        <f>TEXT($A$4,"yyyy/m/d")&amp;"  〜  "&amp;TEXT($B$4,"yyyy/m/d")</f>
        <v>2026/10/1  〜  2026/10/31</v>
      </c>
      <c r="R3" s="34"/>
      <c r="S3" s="34"/>
      <c r="T3" s="34"/>
      <c r="U3" s="34"/>
      <c r="V3" s="34"/>
      <c r="W3" s="34"/>
      <c r="X3" s="34"/>
      <c r="Y3" s="34"/>
    </row>
    <row r="4" spans="1:37" hidden="1">
      <c r="A4" s="3">
        <f>IF($I$3="20日締め",DATE($B$3,$C$3-1,21),DATE($B$3,$C$3,1))</f>
        <v>46296</v>
      </c>
      <c r="B4" s="3">
        <f>IF($I$3="20日締め",DATE($B$3,$C$3,20),DATE($B$3,$C$3+1,0))</f>
        <v>46326</v>
      </c>
      <c r="D4" s="3">
        <f>$A$4+0</f>
        <v>46296</v>
      </c>
      <c r="E4" s="3">
        <f>$A$4+1</f>
        <v>46297</v>
      </c>
      <c r="F4" s="3">
        <f>$A$4+2</f>
        <v>46298</v>
      </c>
      <c r="G4" s="3">
        <f>$A$4+3</f>
        <v>46299</v>
      </c>
      <c r="H4" s="3">
        <f>$A$4+4</f>
        <v>46300</v>
      </c>
      <c r="I4" s="3">
        <f>$A$4+5</f>
        <v>46301</v>
      </c>
      <c r="J4" s="3">
        <f>$A$4+6</f>
        <v>46302</v>
      </c>
      <c r="K4" s="3">
        <f>$A$4+7</f>
        <v>46303</v>
      </c>
      <c r="L4" s="3">
        <f>$A$4+8</f>
        <v>46304</v>
      </c>
      <c r="M4" s="3">
        <f>$A$4+9</f>
        <v>46305</v>
      </c>
      <c r="N4" s="3">
        <f>$A$4+10</f>
        <v>46306</v>
      </c>
      <c r="O4" s="3">
        <f>$A$4+11</f>
        <v>46307</v>
      </c>
      <c r="P4" s="3">
        <f>$A$4+12</f>
        <v>46308</v>
      </c>
      <c r="Q4" s="3">
        <f>$A$4+13</f>
        <v>46309</v>
      </c>
      <c r="R4" s="3">
        <f>$A$4+14</f>
        <v>46310</v>
      </c>
      <c r="S4" s="3">
        <f>$A$4+15</f>
        <v>46311</v>
      </c>
      <c r="T4" s="3">
        <f>$A$4+16</f>
        <v>46312</v>
      </c>
      <c r="U4" s="3">
        <f>$A$4+17</f>
        <v>46313</v>
      </c>
      <c r="V4" s="3">
        <f>$A$4+18</f>
        <v>46314</v>
      </c>
      <c r="W4" s="3">
        <f>$A$4+19</f>
        <v>46315</v>
      </c>
      <c r="X4" s="3">
        <f>$A$4+20</f>
        <v>46316</v>
      </c>
      <c r="Y4" s="3">
        <f>$A$4+21</f>
        <v>46317</v>
      </c>
      <c r="Z4" s="3">
        <f>$A$4+22</f>
        <v>46318</v>
      </c>
      <c r="AA4" s="3">
        <f>$A$4+23</f>
        <v>46319</v>
      </c>
      <c r="AB4" s="3">
        <f>$A$4+24</f>
        <v>46320</v>
      </c>
      <c r="AC4" s="3">
        <f>$A$4+25</f>
        <v>46321</v>
      </c>
      <c r="AD4" s="3">
        <f>$A$4+26</f>
        <v>46322</v>
      </c>
      <c r="AE4" s="3">
        <f>$A$4+27</f>
        <v>46323</v>
      </c>
      <c r="AF4" s="3">
        <f>$A$4+28</f>
        <v>46324</v>
      </c>
      <c r="AG4" s="3">
        <f>$A$4+29</f>
        <v>46325</v>
      </c>
      <c r="AH4" s="3">
        <f>$A$4+30</f>
        <v>46326</v>
      </c>
    </row>
    <row r="5" spans="1:37" ht="19.5" customHeight="1">
      <c r="A5" s="33" t="s">
        <v>6</v>
      </c>
      <c r="B5" s="33" t="s">
        <v>7</v>
      </c>
      <c r="C5" s="33" t="s">
        <v>8</v>
      </c>
      <c r="D5" s="4">
        <f t="shared" ref="D5:AH5" si="0">IF(D$4&gt;$B$4,"",DAY(D$4))</f>
        <v>1</v>
      </c>
      <c r="E5" s="4">
        <f t="shared" si="0"/>
        <v>2</v>
      </c>
      <c r="F5" s="4">
        <f t="shared" si="0"/>
        <v>3</v>
      </c>
      <c r="G5" s="4">
        <f t="shared" si="0"/>
        <v>4</v>
      </c>
      <c r="H5" s="4">
        <f t="shared" si="0"/>
        <v>5</v>
      </c>
      <c r="I5" s="4">
        <f t="shared" si="0"/>
        <v>6</v>
      </c>
      <c r="J5" s="4">
        <f t="shared" si="0"/>
        <v>7</v>
      </c>
      <c r="K5" s="4">
        <f t="shared" si="0"/>
        <v>8</v>
      </c>
      <c r="L5" s="4">
        <f t="shared" si="0"/>
        <v>9</v>
      </c>
      <c r="M5" s="4">
        <f t="shared" si="0"/>
        <v>10</v>
      </c>
      <c r="N5" s="4">
        <f t="shared" si="0"/>
        <v>11</v>
      </c>
      <c r="O5" s="4">
        <f t="shared" si="0"/>
        <v>12</v>
      </c>
      <c r="P5" s="4">
        <f t="shared" si="0"/>
        <v>13</v>
      </c>
      <c r="Q5" s="4">
        <f t="shared" si="0"/>
        <v>14</v>
      </c>
      <c r="R5" s="4">
        <f t="shared" si="0"/>
        <v>15</v>
      </c>
      <c r="S5" s="4">
        <f t="shared" si="0"/>
        <v>16</v>
      </c>
      <c r="T5" s="4">
        <f t="shared" si="0"/>
        <v>17</v>
      </c>
      <c r="U5" s="4">
        <f t="shared" si="0"/>
        <v>18</v>
      </c>
      <c r="V5" s="4">
        <f t="shared" si="0"/>
        <v>19</v>
      </c>
      <c r="W5" s="4">
        <f t="shared" si="0"/>
        <v>20</v>
      </c>
      <c r="X5" s="4">
        <f t="shared" si="0"/>
        <v>21</v>
      </c>
      <c r="Y5" s="4">
        <f t="shared" si="0"/>
        <v>22</v>
      </c>
      <c r="Z5" s="4">
        <f t="shared" si="0"/>
        <v>23</v>
      </c>
      <c r="AA5" s="4">
        <f t="shared" si="0"/>
        <v>24</v>
      </c>
      <c r="AB5" s="4">
        <f t="shared" si="0"/>
        <v>25</v>
      </c>
      <c r="AC5" s="4">
        <f t="shared" si="0"/>
        <v>26</v>
      </c>
      <c r="AD5" s="4">
        <f t="shared" si="0"/>
        <v>27</v>
      </c>
      <c r="AE5" s="4">
        <f t="shared" si="0"/>
        <v>28</v>
      </c>
      <c r="AF5" s="4">
        <f t="shared" si="0"/>
        <v>29</v>
      </c>
      <c r="AG5" s="4">
        <f t="shared" si="0"/>
        <v>30</v>
      </c>
      <c r="AH5" s="4">
        <f t="shared" si="0"/>
        <v>31</v>
      </c>
      <c r="AI5" s="5" t="s">
        <v>9</v>
      </c>
      <c r="AJ5" s="5" t="s">
        <v>10</v>
      </c>
      <c r="AK5" s="5" t="s">
        <v>11</v>
      </c>
    </row>
    <row r="6" spans="1:37" ht="16.5" customHeight="1">
      <c r="A6" s="33"/>
      <c r="B6" s="33"/>
      <c r="C6" s="33"/>
      <c r="D6" s="6" t="str">
        <f t="shared" ref="D6:AH6" si="1">IF(D$5="","",CHOOSE(WEEKDAY(D$4),"日","月","火","水","木","金","土"))</f>
        <v>木</v>
      </c>
      <c r="E6" s="6" t="str">
        <f t="shared" si="1"/>
        <v>金</v>
      </c>
      <c r="F6" s="6" t="str">
        <f t="shared" si="1"/>
        <v>土</v>
      </c>
      <c r="G6" s="6" t="str">
        <f t="shared" si="1"/>
        <v>日</v>
      </c>
      <c r="H6" s="6" t="str">
        <f t="shared" si="1"/>
        <v>月</v>
      </c>
      <c r="I6" s="6" t="str">
        <f t="shared" si="1"/>
        <v>火</v>
      </c>
      <c r="J6" s="6" t="str">
        <f t="shared" si="1"/>
        <v>水</v>
      </c>
      <c r="K6" s="6" t="str">
        <f t="shared" si="1"/>
        <v>木</v>
      </c>
      <c r="L6" s="6" t="str">
        <f t="shared" si="1"/>
        <v>金</v>
      </c>
      <c r="M6" s="6" t="str">
        <f t="shared" si="1"/>
        <v>土</v>
      </c>
      <c r="N6" s="6" t="str">
        <f t="shared" si="1"/>
        <v>日</v>
      </c>
      <c r="O6" s="6" t="str">
        <f t="shared" si="1"/>
        <v>月</v>
      </c>
      <c r="P6" s="6" t="str">
        <f t="shared" si="1"/>
        <v>火</v>
      </c>
      <c r="Q6" s="6" t="str">
        <f t="shared" si="1"/>
        <v>水</v>
      </c>
      <c r="R6" s="6" t="str">
        <f t="shared" si="1"/>
        <v>木</v>
      </c>
      <c r="S6" s="6" t="str">
        <f t="shared" si="1"/>
        <v>金</v>
      </c>
      <c r="T6" s="6" t="str">
        <f t="shared" si="1"/>
        <v>土</v>
      </c>
      <c r="U6" s="6" t="str">
        <f t="shared" si="1"/>
        <v>日</v>
      </c>
      <c r="V6" s="6" t="str">
        <f t="shared" si="1"/>
        <v>月</v>
      </c>
      <c r="W6" s="6" t="str">
        <f t="shared" si="1"/>
        <v>火</v>
      </c>
      <c r="X6" s="6" t="str">
        <f t="shared" si="1"/>
        <v>水</v>
      </c>
      <c r="Y6" s="6" t="str">
        <f t="shared" si="1"/>
        <v>木</v>
      </c>
      <c r="Z6" s="6" t="str">
        <f t="shared" si="1"/>
        <v>金</v>
      </c>
      <c r="AA6" s="6" t="str">
        <f t="shared" si="1"/>
        <v>土</v>
      </c>
      <c r="AB6" s="6" t="str">
        <f t="shared" si="1"/>
        <v>日</v>
      </c>
      <c r="AC6" s="6" t="str">
        <f t="shared" si="1"/>
        <v>月</v>
      </c>
      <c r="AD6" s="6" t="str">
        <f t="shared" si="1"/>
        <v>火</v>
      </c>
      <c r="AE6" s="6" t="str">
        <f t="shared" si="1"/>
        <v>水</v>
      </c>
      <c r="AF6" s="6" t="str">
        <f t="shared" si="1"/>
        <v>木</v>
      </c>
      <c r="AG6" s="6" t="str">
        <f t="shared" si="1"/>
        <v>金</v>
      </c>
      <c r="AH6" s="6" t="str">
        <f t="shared" si="1"/>
        <v>土</v>
      </c>
      <c r="AI6" s="7" t="s">
        <v>12</v>
      </c>
      <c r="AJ6" s="7" t="s">
        <v>12</v>
      </c>
      <c r="AK6" s="7" t="s">
        <v>12</v>
      </c>
    </row>
    <row r="7" spans="1:37" ht="18" customHeight="1">
      <c r="A7" s="17" t="s">
        <v>24</v>
      </c>
      <c r="B7" s="17" t="s">
        <v>25</v>
      </c>
      <c r="C7" s="18" t="s">
        <v>9</v>
      </c>
      <c r="D7" s="10">
        <v>1</v>
      </c>
      <c r="E7" s="10">
        <v>1</v>
      </c>
      <c r="F7" s="10"/>
      <c r="G7" s="10"/>
      <c r="H7" s="10">
        <v>1</v>
      </c>
      <c r="I7" s="10">
        <v>1</v>
      </c>
      <c r="J7" s="10">
        <v>1</v>
      </c>
      <c r="K7" s="10">
        <v>0.5</v>
      </c>
      <c r="L7" s="10">
        <v>1</v>
      </c>
      <c r="M7" s="10"/>
      <c r="N7" s="10"/>
      <c r="O7" s="10">
        <v>1</v>
      </c>
      <c r="P7" s="10">
        <v>1</v>
      </c>
      <c r="Q7" s="10">
        <v>1</v>
      </c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1">
        <f t="shared" ref="AI7:AI26" si="2">IF($C7="常用",SUM(D7:AH7),0)</f>
        <v>9.5</v>
      </c>
      <c r="AJ7" s="11">
        <f t="shared" ref="AJ7:AJ26" si="3">IF($C7="出来高",SUM(D7:AH7),0)</f>
        <v>0</v>
      </c>
      <c r="AK7" s="12">
        <f t="shared" ref="AK7:AK26" si="4">SUM(D7:AH7)</f>
        <v>9.5</v>
      </c>
    </row>
    <row r="8" spans="1:37" ht="18" customHeight="1">
      <c r="A8" s="17" t="s">
        <v>24</v>
      </c>
      <c r="B8" s="17" t="s">
        <v>26</v>
      </c>
      <c r="C8" s="18" t="s">
        <v>9</v>
      </c>
      <c r="D8" s="10"/>
      <c r="E8" s="10"/>
      <c r="F8" s="10"/>
      <c r="G8" s="10"/>
      <c r="H8" s="10">
        <v>1</v>
      </c>
      <c r="I8" s="10">
        <v>1</v>
      </c>
      <c r="J8" s="10">
        <v>1</v>
      </c>
      <c r="K8" s="10">
        <v>1</v>
      </c>
      <c r="L8" s="10">
        <v>1</v>
      </c>
      <c r="M8" s="10"/>
      <c r="N8" s="10"/>
      <c r="O8" s="10">
        <v>1</v>
      </c>
      <c r="P8" s="10">
        <v>1</v>
      </c>
      <c r="Q8" s="10">
        <v>1</v>
      </c>
      <c r="R8" s="10">
        <v>1</v>
      </c>
      <c r="S8" s="10">
        <v>1</v>
      </c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1">
        <f t="shared" si="2"/>
        <v>10</v>
      </c>
      <c r="AJ8" s="11">
        <f t="shared" si="3"/>
        <v>0</v>
      </c>
      <c r="AK8" s="12">
        <f t="shared" si="4"/>
        <v>10</v>
      </c>
    </row>
    <row r="9" spans="1:37" ht="18" customHeight="1">
      <c r="A9" s="17" t="s">
        <v>27</v>
      </c>
      <c r="B9" s="17" t="s">
        <v>28</v>
      </c>
      <c r="C9" s="18" t="s">
        <v>9</v>
      </c>
      <c r="D9" s="10"/>
      <c r="E9" s="10"/>
      <c r="F9" s="10"/>
      <c r="G9" s="10"/>
      <c r="H9" s="10"/>
      <c r="I9" s="10"/>
      <c r="J9" s="10">
        <v>1</v>
      </c>
      <c r="K9" s="10">
        <v>1</v>
      </c>
      <c r="L9" s="10">
        <v>1</v>
      </c>
      <c r="M9" s="10"/>
      <c r="N9" s="10"/>
      <c r="O9" s="10">
        <v>0.5</v>
      </c>
      <c r="P9" s="10">
        <v>1</v>
      </c>
      <c r="Q9" s="10">
        <v>1</v>
      </c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1">
        <f t="shared" si="2"/>
        <v>5.5</v>
      </c>
      <c r="AJ9" s="11">
        <f t="shared" si="3"/>
        <v>0</v>
      </c>
      <c r="AK9" s="12">
        <f t="shared" si="4"/>
        <v>5.5</v>
      </c>
    </row>
    <row r="10" spans="1:37" ht="18" customHeight="1">
      <c r="A10" s="17" t="s">
        <v>27</v>
      </c>
      <c r="B10" s="17" t="s">
        <v>29</v>
      </c>
      <c r="C10" s="18" t="s">
        <v>9</v>
      </c>
      <c r="D10" s="10"/>
      <c r="E10" s="10"/>
      <c r="F10" s="10"/>
      <c r="G10" s="10"/>
      <c r="H10" s="10"/>
      <c r="I10" s="10"/>
      <c r="J10" s="10">
        <v>1</v>
      </c>
      <c r="K10" s="10">
        <v>1</v>
      </c>
      <c r="L10" s="10">
        <v>0.5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1">
        <f t="shared" si="2"/>
        <v>2.5</v>
      </c>
      <c r="AJ10" s="11">
        <f t="shared" si="3"/>
        <v>0</v>
      </c>
      <c r="AK10" s="12">
        <f t="shared" si="4"/>
        <v>2.5</v>
      </c>
    </row>
    <row r="11" spans="1:37" ht="18" customHeight="1">
      <c r="A11" s="17" t="s">
        <v>30</v>
      </c>
      <c r="B11" s="17" t="s">
        <v>31</v>
      </c>
      <c r="C11" s="18" t="s">
        <v>10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>
        <v>1</v>
      </c>
      <c r="W11" s="10">
        <v>1</v>
      </c>
      <c r="X11" s="10">
        <v>1</v>
      </c>
      <c r="Y11" s="10">
        <v>1</v>
      </c>
      <c r="Z11" s="10">
        <v>1</v>
      </c>
      <c r="AA11" s="10"/>
      <c r="AB11" s="10"/>
      <c r="AC11" s="10"/>
      <c r="AD11" s="10"/>
      <c r="AE11" s="10"/>
      <c r="AF11" s="10"/>
      <c r="AG11" s="10"/>
      <c r="AH11" s="10"/>
      <c r="AI11" s="11">
        <f t="shared" si="2"/>
        <v>0</v>
      </c>
      <c r="AJ11" s="11">
        <f t="shared" si="3"/>
        <v>5</v>
      </c>
      <c r="AK11" s="12">
        <f t="shared" si="4"/>
        <v>5</v>
      </c>
    </row>
    <row r="12" spans="1:37" ht="18" customHeight="1">
      <c r="A12" s="17" t="s">
        <v>30</v>
      </c>
      <c r="B12" s="17" t="s">
        <v>31</v>
      </c>
      <c r="C12" s="18" t="s">
        <v>9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>
        <v>1</v>
      </c>
      <c r="AD12" s="10">
        <v>1</v>
      </c>
      <c r="AE12" s="10">
        <v>0.5</v>
      </c>
      <c r="AF12" s="10"/>
      <c r="AG12" s="10"/>
      <c r="AH12" s="10"/>
      <c r="AI12" s="11">
        <f t="shared" si="2"/>
        <v>2.5</v>
      </c>
      <c r="AJ12" s="11">
        <f t="shared" si="3"/>
        <v>0</v>
      </c>
      <c r="AK12" s="12">
        <f t="shared" si="4"/>
        <v>2.5</v>
      </c>
    </row>
    <row r="13" spans="1:37" ht="18" customHeight="1">
      <c r="A13" s="17" t="s">
        <v>32</v>
      </c>
      <c r="B13" s="17" t="s">
        <v>33</v>
      </c>
      <c r="C13" s="18" t="s">
        <v>10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>
        <v>1</v>
      </c>
      <c r="W13" s="10">
        <v>1</v>
      </c>
      <c r="X13" s="10">
        <v>1</v>
      </c>
      <c r="Y13" s="10">
        <v>1</v>
      </c>
      <c r="Z13" s="10">
        <v>1</v>
      </c>
      <c r="AA13" s="10"/>
      <c r="AB13" s="10"/>
      <c r="AC13" s="10">
        <v>1</v>
      </c>
      <c r="AD13" s="10">
        <v>1</v>
      </c>
      <c r="AE13" s="10"/>
      <c r="AF13" s="10"/>
      <c r="AG13" s="10"/>
      <c r="AH13" s="10"/>
      <c r="AI13" s="11">
        <f t="shared" si="2"/>
        <v>0</v>
      </c>
      <c r="AJ13" s="11">
        <f t="shared" si="3"/>
        <v>7</v>
      </c>
      <c r="AK13" s="12">
        <f t="shared" si="4"/>
        <v>7</v>
      </c>
    </row>
    <row r="14" spans="1:37" ht="18" customHeight="1">
      <c r="A14" s="17"/>
      <c r="B14" s="8"/>
      <c r="C14" s="18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1">
        <f t="shared" si="2"/>
        <v>0</v>
      </c>
      <c r="AJ14" s="11">
        <f t="shared" si="3"/>
        <v>0</v>
      </c>
      <c r="AK14" s="12">
        <f t="shared" si="4"/>
        <v>0</v>
      </c>
    </row>
    <row r="15" spans="1:37" ht="18" customHeight="1">
      <c r="A15" s="17"/>
      <c r="B15" s="8"/>
      <c r="C15" s="18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1">
        <f t="shared" si="2"/>
        <v>0</v>
      </c>
      <c r="AJ15" s="11">
        <f t="shared" si="3"/>
        <v>0</v>
      </c>
      <c r="AK15" s="12">
        <f t="shared" si="4"/>
        <v>0</v>
      </c>
    </row>
    <row r="16" spans="1:37" ht="18" customHeight="1">
      <c r="A16" s="17"/>
      <c r="B16" s="8"/>
      <c r="C16" s="18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1">
        <f t="shared" si="2"/>
        <v>0</v>
      </c>
      <c r="AJ16" s="11">
        <f t="shared" si="3"/>
        <v>0</v>
      </c>
      <c r="AK16" s="12">
        <f t="shared" si="4"/>
        <v>0</v>
      </c>
    </row>
    <row r="17" spans="1:37" ht="18" customHeight="1">
      <c r="A17" s="17"/>
      <c r="B17" s="8"/>
      <c r="C17" s="18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1">
        <f t="shared" si="2"/>
        <v>0</v>
      </c>
      <c r="AJ17" s="11">
        <f t="shared" si="3"/>
        <v>0</v>
      </c>
      <c r="AK17" s="12">
        <f t="shared" si="4"/>
        <v>0</v>
      </c>
    </row>
    <row r="18" spans="1:37" ht="18" customHeight="1">
      <c r="A18" s="17"/>
      <c r="B18" s="8"/>
      <c r="C18" s="18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1">
        <f t="shared" si="2"/>
        <v>0</v>
      </c>
      <c r="AJ18" s="11">
        <f t="shared" si="3"/>
        <v>0</v>
      </c>
      <c r="AK18" s="12">
        <f t="shared" si="4"/>
        <v>0</v>
      </c>
    </row>
    <row r="19" spans="1:37" ht="18" customHeight="1">
      <c r="A19" s="17"/>
      <c r="B19" s="8"/>
      <c r="C19" s="18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1">
        <f t="shared" si="2"/>
        <v>0</v>
      </c>
      <c r="AJ19" s="11">
        <f t="shared" si="3"/>
        <v>0</v>
      </c>
      <c r="AK19" s="12">
        <f t="shared" si="4"/>
        <v>0</v>
      </c>
    </row>
    <row r="20" spans="1:37" ht="18" customHeight="1">
      <c r="A20" s="17"/>
      <c r="B20" s="8"/>
      <c r="C20" s="18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1">
        <f t="shared" si="2"/>
        <v>0</v>
      </c>
      <c r="AJ20" s="11">
        <f t="shared" si="3"/>
        <v>0</v>
      </c>
      <c r="AK20" s="12">
        <f t="shared" si="4"/>
        <v>0</v>
      </c>
    </row>
    <row r="21" spans="1:37" ht="18" customHeight="1">
      <c r="A21" s="17"/>
      <c r="B21" s="8"/>
      <c r="C21" s="18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1">
        <f t="shared" si="2"/>
        <v>0</v>
      </c>
      <c r="AJ21" s="11">
        <f t="shared" si="3"/>
        <v>0</v>
      </c>
      <c r="AK21" s="12">
        <f t="shared" si="4"/>
        <v>0</v>
      </c>
    </row>
    <row r="22" spans="1:37" ht="18" customHeight="1">
      <c r="A22" s="17"/>
      <c r="B22" s="8"/>
      <c r="C22" s="18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1">
        <f t="shared" si="2"/>
        <v>0</v>
      </c>
      <c r="AJ22" s="11">
        <f t="shared" si="3"/>
        <v>0</v>
      </c>
      <c r="AK22" s="12">
        <f t="shared" si="4"/>
        <v>0</v>
      </c>
    </row>
    <row r="23" spans="1:37" ht="18" customHeight="1">
      <c r="A23" s="17"/>
      <c r="B23" s="8"/>
      <c r="C23" s="18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1">
        <f t="shared" si="2"/>
        <v>0</v>
      </c>
      <c r="AJ23" s="11">
        <f t="shared" si="3"/>
        <v>0</v>
      </c>
      <c r="AK23" s="12">
        <f t="shared" si="4"/>
        <v>0</v>
      </c>
    </row>
    <row r="24" spans="1:37" ht="18" customHeight="1">
      <c r="A24" s="17"/>
      <c r="B24" s="8"/>
      <c r="C24" s="18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1">
        <f t="shared" si="2"/>
        <v>0</v>
      </c>
      <c r="AJ24" s="11">
        <f t="shared" si="3"/>
        <v>0</v>
      </c>
      <c r="AK24" s="12">
        <f t="shared" si="4"/>
        <v>0</v>
      </c>
    </row>
    <row r="25" spans="1:37" ht="18" customHeight="1">
      <c r="A25" s="17"/>
      <c r="B25" s="8"/>
      <c r="C25" s="18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1">
        <f t="shared" si="2"/>
        <v>0</v>
      </c>
      <c r="AJ25" s="11">
        <f t="shared" si="3"/>
        <v>0</v>
      </c>
      <c r="AK25" s="12">
        <f t="shared" si="4"/>
        <v>0</v>
      </c>
    </row>
    <row r="26" spans="1:37" ht="18" customHeight="1">
      <c r="A26" s="17"/>
      <c r="B26" s="8"/>
      <c r="C26" s="18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1">
        <f t="shared" si="2"/>
        <v>0</v>
      </c>
      <c r="AJ26" s="11">
        <f t="shared" si="3"/>
        <v>0</v>
      </c>
      <c r="AK26" s="12">
        <f t="shared" si="4"/>
        <v>0</v>
      </c>
    </row>
    <row r="27" spans="1:37" ht="19.5" customHeight="1">
      <c r="A27" s="32" t="s">
        <v>13</v>
      </c>
      <c r="B27" s="32"/>
      <c r="C27" s="32"/>
      <c r="D27" s="13">
        <f t="shared" ref="D27:AK27" si="5">SUM(D7:D26)</f>
        <v>1</v>
      </c>
      <c r="E27" s="13">
        <f t="shared" si="5"/>
        <v>1</v>
      </c>
      <c r="F27" s="13">
        <f t="shared" si="5"/>
        <v>0</v>
      </c>
      <c r="G27" s="13">
        <f t="shared" si="5"/>
        <v>0</v>
      </c>
      <c r="H27" s="13">
        <f t="shared" si="5"/>
        <v>2</v>
      </c>
      <c r="I27" s="13">
        <f t="shared" si="5"/>
        <v>2</v>
      </c>
      <c r="J27" s="13">
        <f t="shared" si="5"/>
        <v>4</v>
      </c>
      <c r="K27" s="13">
        <f t="shared" si="5"/>
        <v>3.5</v>
      </c>
      <c r="L27" s="13">
        <f t="shared" si="5"/>
        <v>3.5</v>
      </c>
      <c r="M27" s="13">
        <f t="shared" si="5"/>
        <v>0</v>
      </c>
      <c r="N27" s="13">
        <f t="shared" si="5"/>
        <v>0</v>
      </c>
      <c r="O27" s="13">
        <f t="shared" si="5"/>
        <v>2.5</v>
      </c>
      <c r="P27" s="13">
        <f t="shared" si="5"/>
        <v>3</v>
      </c>
      <c r="Q27" s="13">
        <f t="shared" si="5"/>
        <v>3</v>
      </c>
      <c r="R27" s="13">
        <f t="shared" si="5"/>
        <v>1</v>
      </c>
      <c r="S27" s="13">
        <f t="shared" si="5"/>
        <v>1</v>
      </c>
      <c r="T27" s="13">
        <f t="shared" si="5"/>
        <v>0</v>
      </c>
      <c r="U27" s="13">
        <f t="shared" si="5"/>
        <v>0</v>
      </c>
      <c r="V27" s="13">
        <f t="shared" si="5"/>
        <v>2</v>
      </c>
      <c r="W27" s="13">
        <f t="shared" si="5"/>
        <v>2</v>
      </c>
      <c r="X27" s="13">
        <f t="shared" si="5"/>
        <v>2</v>
      </c>
      <c r="Y27" s="13">
        <f t="shared" si="5"/>
        <v>2</v>
      </c>
      <c r="Z27" s="13">
        <f t="shared" si="5"/>
        <v>2</v>
      </c>
      <c r="AA27" s="13">
        <f t="shared" si="5"/>
        <v>0</v>
      </c>
      <c r="AB27" s="13">
        <f t="shared" si="5"/>
        <v>0</v>
      </c>
      <c r="AC27" s="13">
        <f t="shared" si="5"/>
        <v>2</v>
      </c>
      <c r="AD27" s="13">
        <f t="shared" si="5"/>
        <v>2</v>
      </c>
      <c r="AE27" s="13">
        <f t="shared" si="5"/>
        <v>0.5</v>
      </c>
      <c r="AF27" s="13">
        <f t="shared" si="5"/>
        <v>0</v>
      </c>
      <c r="AG27" s="13">
        <f t="shared" si="5"/>
        <v>0</v>
      </c>
      <c r="AH27" s="13">
        <f t="shared" si="5"/>
        <v>0</v>
      </c>
      <c r="AI27" s="14">
        <f t="shared" si="5"/>
        <v>30</v>
      </c>
      <c r="AJ27" s="14">
        <f t="shared" si="5"/>
        <v>12</v>
      </c>
      <c r="AK27" s="14">
        <f t="shared" si="5"/>
        <v>42</v>
      </c>
    </row>
    <row r="29" spans="1:37" ht="15.75">
      <c r="A29" s="19" t="s">
        <v>34</v>
      </c>
    </row>
    <row r="30" spans="1:37">
      <c r="A30" s="16" t="s">
        <v>35</v>
      </c>
    </row>
    <row r="31" spans="1:37">
      <c r="A31" s="16" t="s">
        <v>36</v>
      </c>
    </row>
    <row r="32" spans="1:37">
      <c r="A32" s="16" t="s">
        <v>37</v>
      </c>
    </row>
    <row r="33" spans="1:1">
      <c r="A33" s="16" t="s">
        <v>18</v>
      </c>
    </row>
    <row r="34" spans="1:1">
      <c r="A34" s="16" t="s">
        <v>19</v>
      </c>
    </row>
    <row r="35" spans="1:1">
      <c r="A35" s="16" t="s">
        <v>20</v>
      </c>
    </row>
    <row r="36" spans="1:1">
      <c r="A36" s="16" t="s">
        <v>21</v>
      </c>
    </row>
    <row r="37" spans="1:1">
      <c r="A37" s="16"/>
    </row>
    <row r="38" spans="1:1">
      <c r="A38" s="16" t="s">
        <v>22</v>
      </c>
    </row>
  </sheetData>
  <mergeCells count="11">
    <mergeCell ref="A1:G1"/>
    <mergeCell ref="B2:M2"/>
    <mergeCell ref="C3:E3"/>
    <mergeCell ref="F3:H3"/>
    <mergeCell ref="I3:M3"/>
    <mergeCell ref="A27:C27"/>
    <mergeCell ref="N3:P3"/>
    <mergeCell ref="Q3:Y3"/>
    <mergeCell ref="A5:A6"/>
    <mergeCell ref="B5:B6"/>
    <mergeCell ref="C5:C6"/>
  </mergeCells>
  <phoneticPr fontId="30"/>
  <conditionalFormatting sqref="D5:AH27">
    <cfRule type="expression" dxfId="2" priority="2">
      <formula>D$4&gt;$B$4</formula>
    </cfRule>
    <cfRule type="expression" dxfId="0" priority="4">
      <formula>AND(D$4&lt;=$B$4,WEEKDAY(D$4)=7)</formula>
    </cfRule>
  </conditionalFormatting>
  <dataValidations count="2">
    <dataValidation type="list" errorStyle="warning" allowBlank="1" errorTitle="入力できる値" error="人工は 1 / 0.75 / 0.5 / 0.25 のいずれかを入力してください。" sqref="D7:AH26" xr:uid="{00000000-0002-0000-0100-000000000000}">
      <formula1>"1,0.75,0.5,0.25"</formula1>
      <formula2>0</formula2>
    </dataValidation>
    <dataValidation type="list" sqref="I3" xr:uid="{00000000-0002-0000-0100-000001000000}">
      <formula1>"月末締め,20日締め"</formula1>
      <formula2>0</formula2>
    </dataValidation>
  </dataValidations>
  <pageMargins left="0.30972222222222201" right="0.30972222222222201" top="0.390277777777778" bottom="0.390277777777778" header="0.511811023622047" footer="0.511811023622047"/>
  <pageSetup paperSize="9" scale="80" orientation="landscape" horizontalDpi="300" verticalDpi="300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00000000-000E-0000-0100-000003000000}">
            <xm:f>AND(D$4&lt;=$B$4,OR(WEEKDAY(D$4)=1,COUNTIF(設定!$A$3:$A$80,D$4)&gt;0))</xm:f>
            <x14:dxf>
              <fill>
                <patternFill>
                  <bgColor rgb="FFF9DEDE"/>
                </patternFill>
              </fill>
            </x14:dxf>
          </x14:cfRule>
          <xm:sqref>D5:AH27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100-000002000000}">
          <x14:formula1>
            <xm:f>設定!$H$3:$H$4</xm:f>
          </x14:formula1>
          <x14:formula2>
            <xm:f>0</xm:f>
          </x14:formula2>
          <xm:sqref>C7:C26</xm:sqref>
        </x14:dataValidation>
        <x14:dataValidation type="list" allowBlank="1" xr:uid="{00000000-0002-0000-0100-000003000000}">
          <x14:formula1>
            <xm:f>OFFSET(設定!$F$3,0,0,MAX(1,COUNTA(設定!$F$3:$F$50)),1)</xm:f>
          </x14:formula1>
          <x14:formula2>
            <xm:f>0</xm:f>
          </x14:formula2>
          <xm:sqref>A7:A26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3"/>
  <sheetViews>
    <sheetView showGridLines="0" zoomScaleNormal="100" workbookViewId="0"/>
  </sheetViews>
  <sheetFormatPr defaultColWidth="8.7109375" defaultRowHeight="15"/>
  <cols>
    <col min="1" max="1" width="26" customWidth="1"/>
    <col min="2" max="4" width="14" customWidth="1"/>
  </cols>
  <sheetData>
    <row r="1" spans="1:4" ht="18">
      <c r="A1" s="20" t="s">
        <v>38</v>
      </c>
    </row>
    <row r="2" spans="1:4">
      <c r="A2" s="21" t="str">
        <f>IF(出面表!$B$2="","（工事名未入力）",出面表!$B$2)&amp;"　／　"&amp;TEXT(出面表!$A$4,"yyyy年m月d日")&amp;" 〜 "&amp;TEXT(出面表!$B$4,"yyyy年m月d日")</f>
        <v>（工事名未入力）　／　2026年9月21日 〜 2026年10月20日</v>
      </c>
    </row>
    <row r="4" spans="1:4">
      <c r="A4" s="1" t="s">
        <v>6</v>
      </c>
      <c r="B4" s="1" t="s">
        <v>39</v>
      </c>
      <c r="C4" s="1" t="s">
        <v>40</v>
      </c>
      <c r="D4" s="1" t="s">
        <v>41</v>
      </c>
    </row>
    <row r="5" spans="1:4" ht="16.5">
      <c r="A5" s="22" t="str">
        <f>設定!$F$3</f>
        <v>青空建設（元請）</v>
      </c>
      <c r="B5" s="23">
        <f>SUMIF(出面表!$A$7:$A$26,$A5,出面表!$AI$7:$AI$26)</f>
        <v>0</v>
      </c>
      <c r="C5" s="23">
        <f>SUMIF(出面表!$A$7:$A$26,$A5,出面表!$AJ$7:$AJ$26)</f>
        <v>0</v>
      </c>
      <c r="D5" s="23">
        <f>B5+C5</f>
        <v>0</v>
      </c>
    </row>
    <row r="6" spans="1:4" ht="16.5">
      <c r="A6" s="22" t="str">
        <f>設定!$F$4</f>
        <v>みどり電気工事（一次）</v>
      </c>
      <c r="B6" s="23">
        <f>SUMIF(出面表!$A$7:$A$26,$A6,出面表!$AI$7:$AI$26)</f>
        <v>0</v>
      </c>
      <c r="C6" s="23">
        <f>SUMIF(出面表!$A$7:$A$26,$A6,出面表!$AJ$7:$AJ$26)</f>
        <v>0</v>
      </c>
      <c r="D6" s="23">
        <f>B6+C6</f>
        <v>0</v>
      </c>
    </row>
    <row r="7" spans="1:4" ht="16.5">
      <c r="A7" s="22" t="str">
        <f>設定!$F$5</f>
        <v>かわだ設備（二次）</v>
      </c>
      <c r="B7" s="23">
        <f>SUMIF(出面表!$A$7:$A$26,$A7,出面表!$AI$7:$AI$26)</f>
        <v>0</v>
      </c>
      <c r="C7" s="23">
        <f>SUMIF(出面表!$A$7:$A$26,$A7,出面表!$AJ$7:$AJ$26)</f>
        <v>0</v>
      </c>
      <c r="D7" s="23">
        <f>B7+C7</f>
        <v>0</v>
      </c>
    </row>
    <row r="8" spans="1:4" ht="16.5">
      <c r="A8" s="22" t="str">
        <f>設定!$F$6</f>
        <v>ホシノ内装（一次）</v>
      </c>
      <c r="B8" s="23">
        <f>SUMIF(出面表!$A$7:$A$26,$A8,出面表!$AI$7:$AI$26)</f>
        <v>0</v>
      </c>
      <c r="C8" s="23">
        <f>SUMIF(出面表!$A$7:$A$26,$A8,出面表!$AJ$7:$AJ$26)</f>
        <v>0</v>
      </c>
      <c r="D8" s="23">
        <f>B8+C8</f>
        <v>0</v>
      </c>
    </row>
    <row r="9" spans="1:4" ht="16.5">
      <c r="A9" s="22" t="str">
        <f>設定!$F$7</f>
        <v>さくら内装（一人親方）</v>
      </c>
      <c r="B9" s="23">
        <f>SUMIF(出面表!$A$7:$A$26,$A9,出面表!$AI$7:$AI$26)</f>
        <v>0</v>
      </c>
      <c r="C9" s="23">
        <f>SUMIF(出面表!$A$7:$A$26,$A9,出面表!$AJ$7:$AJ$26)</f>
        <v>0</v>
      </c>
      <c r="D9" s="23">
        <f>B9+C9</f>
        <v>0</v>
      </c>
    </row>
    <row r="10" spans="1:4" ht="16.5">
      <c r="A10" s="24" t="s">
        <v>42</v>
      </c>
      <c r="B10" s="25">
        <f>SUM(出面表!$AI$7:$AI$26)</f>
        <v>0</v>
      </c>
      <c r="C10" s="25">
        <f>SUM(出面表!$AJ$7:$AJ$26)</f>
        <v>0</v>
      </c>
      <c r="D10" s="25">
        <f>SUM(出面表!$AK$7:$AK$26)</f>
        <v>0</v>
      </c>
    </row>
    <row r="12" spans="1:4">
      <c r="A12" s="26" t="s">
        <v>43</v>
      </c>
    </row>
    <row r="13" spans="1:4">
      <c r="A13" s="27" t="s">
        <v>44</v>
      </c>
    </row>
  </sheetData>
  <phoneticPr fontId="30"/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7"/>
  <sheetViews>
    <sheetView showGridLines="0" zoomScaleNormal="100" workbookViewId="0"/>
  </sheetViews>
  <sheetFormatPr defaultColWidth="8.7109375" defaultRowHeight="15"/>
  <cols>
    <col min="1" max="1" width="14" customWidth="1"/>
    <col min="2" max="2" width="18" customWidth="1"/>
    <col min="4" max="4" width="60" customWidth="1"/>
    <col min="6" max="6" width="26" customWidth="1"/>
    <col min="8" max="8" width="12" customWidth="1"/>
  </cols>
  <sheetData>
    <row r="1" spans="1:8">
      <c r="A1" s="28" t="s">
        <v>45</v>
      </c>
    </row>
    <row r="2" spans="1:8" ht="15" customHeight="1">
      <c r="A2" s="29" t="s">
        <v>46</v>
      </c>
      <c r="B2" s="29" t="s">
        <v>47</v>
      </c>
      <c r="D2" s="40" t="s">
        <v>48</v>
      </c>
      <c r="F2" s="29" t="s">
        <v>49</v>
      </c>
      <c r="H2" s="29" t="s">
        <v>50</v>
      </c>
    </row>
    <row r="3" spans="1:8" ht="16.5">
      <c r="A3" s="30">
        <v>46023</v>
      </c>
      <c r="B3" s="22" t="s">
        <v>51</v>
      </c>
      <c r="D3" s="40"/>
      <c r="F3" s="22" t="s">
        <v>52</v>
      </c>
      <c r="H3" s="22" t="s">
        <v>9</v>
      </c>
    </row>
    <row r="4" spans="1:8" ht="16.5">
      <c r="A4" s="30">
        <v>46034</v>
      </c>
      <c r="B4" s="22" t="s">
        <v>53</v>
      </c>
      <c r="D4" s="40"/>
      <c r="F4" s="22" t="s">
        <v>24</v>
      </c>
      <c r="H4" s="22" t="s">
        <v>10</v>
      </c>
    </row>
    <row r="5" spans="1:8" ht="16.5">
      <c r="A5" s="30">
        <v>46064</v>
      </c>
      <c r="B5" s="22" t="s">
        <v>54</v>
      </c>
      <c r="D5" s="40"/>
      <c r="F5" s="22" t="s">
        <v>27</v>
      </c>
    </row>
    <row r="6" spans="1:8" ht="16.5">
      <c r="A6" s="30">
        <v>46076</v>
      </c>
      <c r="B6" s="22" t="s">
        <v>55</v>
      </c>
      <c r="D6" s="40"/>
      <c r="F6" s="22" t="s">
        <v>30</v>
      </c>
    </row>
    <row r="7" spans="1:8" ht="16.5">
      <c r="A7" s="30">
        <v>46101</v>
      </c>
      <c r="B7" s="22" t="s">
        <v>56</v>
      </c>
      <c r="D7" s="40"/>
      <c r="F7" s="22" t="s">
        <v>32</v>
      </c>
    </row>
    <row r="8" spans="1:8" ht="16.5">
      <c r="A8" s="30">
        <v>46141</v>
      </c>
      <c r="B8" s="22" t="s">
        <v>57</v>
      </c>
      <c r="D8" s="40"/>
    </row>
    <row r="9" spans="1:8" ht="16.5">
      <c r="A9" s="30">
        <v>46145</v>
      </c>
      <c r="B9" s="22" t="s">
        <v>58</v>
      </c>
      <c r="D9" s="40"/>
    </row>
    <row r="10" spans="1:8" ht="16.5">
      <c r="A10" s="30">
        <v>46146</v>
      </c>
      <c r="B10" s="22" t="s">
        <v>59</v>
      </c>
      <c r="D10" s="40"/>
    </row>
    <row r="11" spans="1:8" ht="16.5">
      <c r="A11" s="30">
        <v>46147</v>
      </c>
      <c r="B11" s="22" t="s">
        <v>60</v>
      </c>
    </row>
    <row r="12" spans="1:8" ht="16.5">
      <c r="A12" s="30">
        <v>46148</v>
      </c>
      <c r="B12" s="22" t="s">
        <v>61</v>
      </c>
    </row>
    <row r="13" spans="1:8" ht="16.5">
      <c r="A13" s="30">
        <v>46223</v>
      </c>
      <c r="B13" s="22" t="s">
        <v>62</v>
      </c>
    </row>
    <row r="14" spans="1:8" ht="16.5">
      <c r="A14" s="30">
        <v>46245</v>
      </c>
      <c r="B14" s="22" t="s">
        <v>63</v>
      </c>
    </row>
    <row r="15" spans="1:8" ht="16.5">
      <c r="A15" s="30">
        <v>46286</v>
      </c>
      <c r="B15" s="22" t="s">
        <v>64</v>
      </c>
    </row>
    <row r="16" spans="1:8" ht="16.5">
      <c r="A16" s="30">
        <v>46287</v>
      </c>
      <c r="B16" s="22" t="s">
        <v>65</v>
      </c>
    </row>
    <row r="17" spans="1:6" ht="16.5">
      <c r="A17" s="30">
        <v>46288</v>
      </c>
      <c r="B17" s="22" t="s">
        <v>66</v>
      </c>
    </row>
    <row r="18" spans="1:6" ht="16.5">
      <c r="A18" s="30">
        <v>46307</v>
      </c>
      <c r="B18" s="22" t="s">
        <v>67</v>
      </c>
    </row>
    <row r="19" spans="1:6" ht="16.5">
      <c r="A19" s="30">
        <v>46329</v>
      </c>
      <c r="B19" s="22" t="s">
        <v>68</v>
      </c>
    </row>
    <row r="20" spans="1:6" ht="16.5">
      <c r="A20" s="30">
        <v>46349</v>
      </c>
      <c r="B20" s="22" t="s">
        <v>69</v>
      </c>
      <c r="F20" s="31" t="s">
        <v>70</v>
      </c>
    </row>
    <row r="21" spans="1:6" ht="16.5">
      <c r="A21" s="30">
        <v>46388</v>
      </c>
      <c r="B21" s="22" t="s">
        <v>51</v>
      </c>
    </row>
    <row r="22" spans="1:6" ht="16.5">
      <c r="A22" s="30">
        <v>46398</v>
      </c>
      <c r="B22" s="22" t="s">
        <v>53</v>
      </c>
    </row>
    <row r="23" spans="1:6" ht="16.5">
      <c r="A23" s="30">
        <v>46429</v>
      </c>
      <c r="B23" s="22" t="s">
        <v>54</v>
      </c>
    </row>
    <row r="24" spans="1:6" ht="16.5">
      <c r="A24" s="30">
        <v>46441</v>
      </c>
      <c r="B24" s="22" t="s">
        <v>55</v>
      </c>
    </row>
    <row r="25" spans="1:6" ht="16.5">
      <c r="A25" s="30">
        <v>46467</v>
      </c>
      <c r="B25" s="22" t="s">
        <v>56</v>
      </c>
    </row>
    <row r="26" spans="1:6" ht="16.5">
      <c r="A26" s="30">
        <v>46468</v>
      </c>
      <c r="B26" s="22" t="s">
        <v>61</v>
      </c>
    </row>
    <row r="27" spans="1:6" ht="16.5">
      <c r="A27" s="30">
        <v>46506</v>
      </c>
      <c r="B27" s="22" t="s">
        <v>57</v>
      </c>
    </row>
    <row r="28" spans="1:6" ht="16.5">
      <c r="A28" s="30">
        <v>46510</v>
      </c>
      <c r="B28" s="22" t="s">
        <v>58</v>
      </c>
    </row>
    <row r="29" spans="1:6" ht="16.5">
      <c r="A29" s="30">
        <v>46511</v>
      </c>
      <c r="B29" s="22" t="s">
        <v>59</v>
      </c>
    </row>
    <row r="30" spans="1:6" ht="16.5">
      <c r="A30" s="30">
        <v>46512</v>
      </c>
      <c r="B30" s="22" t="s">
        <v>60</v>
      </c>
    </row>
    <row r="31" spans="1:6" ht="16.5">
      <c r="A31" s="30">
        <v>46587</v>
      </c>
      <c r="B31" s="22" t="s">
        <v>62</v>
      </c>
    </row>
    <row r="32" spans="1:6" ht="16.5">
      <c r="A32" s="30">
        <v>46610</v>
      </c>
      <c r="B32" s="22" t="s">
        <v>63</v>
      </c>
    </row>
    <row r="33" spans="1:2" ht="16.5">
      <c r="A33" s="30">
        <v>46650</v>
      </c>
      <c r="B33" s="22" t="s">
        <v>64</v>
      </c>
    </row>
    <row r="34" spans="1:2" ht="16.5">
      <c r="A34" s="30">
        <v>46653</v>
      </c>
      <c r="B34" s="22" t="s">
        <v>66</v>
      </c>
    </row>
    <row r="35" spans="1:2" ht="16.5">
      <c r="A35" s="30">
        <v>46671</v>
      </c>
      <c r="B35" s="22" t="s">
        <v>67</v>
      </c>
    </row>
    <row r="36" spans="1:2" ht="16.5">
      <c r="A36" s="30">
        <v>46694</v>
      </c>
      <c r="B36" s="22" t="s">
        <v>68</v>
      </c>
    </row>
    <row r="37" spans="1:2" ht="16.5">
      <c r="A37" s="30">
        <v>46714</v>
      </c>
      <c r="B37" s="22" t="s">
        <v>69</v>
      </c>
    </row>
  </sheetData>
  <mergeCells count="1">
    <mergeCell ref="D2:D10"/>
  </mergeCells>
  <phoneticPr fontId="30"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出面表</vt:lpstr>
      <vt:lpstr>記入例</vt:lpstr>
      <vt:lpstr>集計</vt:lpstr>
      <vt:lpstr>設定</vt:lpstr>
      <vt:lpstr>記入例!Print_Area</vt:lpstr>
      <vt:lpstr>出面表!Print_Area</vt:lpstr>
      <vt:lpstr>記入例!Print_Titles</vt:lpstr>
      <vt:lpstr>出面表!Print_Titles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出面表テンプレート（実務版）</dc:title>
  <dc:subject/>
  <dc:creator>定時帰宅検討会</dc:creator>
  <dc:description/>
  <cp:lastModifiedBy>学 山田</cp:lastModifiedBy>
  <cp:revision>0</cp:revision>
  <cp:lastPrinted>2026-09-18T21:41:01Z</cp:lastPrinted>
  <dcterms:created xsi:type="dcterms:W3CDTF">2026-09-18T06:39:53Z</dcterms:created>
  <dcterms:modified xsi:type="dcterms:W3CDTF">2026-09-18T21:50:25Z</dcterms:modified>
  <dc:language>en-US</dc:language>
</cp:coreProperties>
</file>