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ck-\OneDrive\デスクトップ\Side Job\テンプレート\出面表\"/>
    </mc:Choice>
  </mc:AlternateContent>
  <xr:revisionPtr revIDLastSave="0" documentId="13_ncr:1_{C483A802-E1F9-4E58-B122-5EECEACD469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出面表" sheetId="1" r:id="rId1"/>
    <sheet name="記入例" sheetId="2" r:id="rId2"/>
    <sheet name="設定" sheetId="3" r:id="rId3"/>
  </sheets>
  <definedNames>
    <definedName name="_xlnm.Print_Area" localSheetId="1">記入例!$A$1:$AH$36</definedName>
    <definedName name="_xlnm.Print_Area" localSheetId="0">出面表!$A$1:$AH$36</definedName>
    <definedName name="_xlnm.Print_Titles" localSheetId="1">記入例!$5:$6</definedName>
    <definedName name="_xlnm.Print_Titles" localSheetId="0">出面表!$5:$6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27" i="2" l="1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AH26" i="2"/>
  <c r="AH25" i="2"/>
  <c r="AH24" i="2"/>
  <c r="AH23" i="2"/>
  <c r="AH22" i="2"/>
  <c r="AH21" i="2"/>
  <c r="AH27" i="2" s="1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B4" i="2"/>
  <c r="A4" i="2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AH26" i="1"/>
  <c r="AH25" i="1"/>
  <c r="AH24" i="1"/>
  <c r="AH23" i="1"/>
  <c r="AH22" i="1"/>
  <c r="AH21" i="1"/>
  <c r="AH27" i="1" s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B4" i="1"/>
  <c r="A4" i="1"/>
  <c r="AF4" i="2" l="1"/>
  <c r="AF5" i="2" s="1"/>
  <c r="AF6" i="2" s="1"/>
  <c r="AE4" i="2"/>
  <c r="AE5" i="2" s="1"/>
  <c r="AE6" i="2" s="1"/>
  <c r="AD4" i="2"/>
  <c r="AD5" i="2" s="1"/>
  <c r="AD6" i="2" s="1"/>
  <c r="AC4" i="2"/>
  <c r="AC5" i="2" s="1"/>
  <c r="AC6" i="2" s="1"/>
  <c r="AB4" i="2"/>
  <c r="AB5" i="2" s="1"/>
  <c r="AB6" i="2" s="1"/>
  <c r="AA4" i="2"/>
  <c r="AA5" i="2" s="1"/>
  <c r="AA6" i="2" s="1"/>
  <c r="Z4" i="2"/>
  <c r="Z5" i="2" s="1"/>
  <c r="Z6" i="2" s="1"/>
  <c r="Y4" i="2"/>
  <c r="Y5" i="2" s="1"/>
  <c r="Y6" i="2" s="1"/>
  <c r="X4" i="2"/>
  <c r="X5" i="2" s="1"/>
  <c r="X6" i="2" s="1"/>
  <c r="W4" i="2"/>
  <c r="W5" i="2" s="1"/>
  <c r="W6" i="2" s="1"/>
  <c r="V4" i="2"/>
  <c r="V5" i="2" s="1"/>
  <c r="V6" i="2" s="1"/>
  <c r="U4" i="2"/>
  <c r="U5" i="2" s="1"/>
  <c r="U6" i="2" s="1"/>
  <c r="T4" i="2"/>
  <c r="T5" i="2" s="1"/>
  <c r="T6" i="2" s="1"/>
  <c r="S4" i="2"/>
  <c r="S5" i="2" s="1"/>
  <c r="S6" i="2" s="1"/>
  <c r="R4" i="2"/>
  <c r="R5" i="2" s="1"/>
  <c r="R6" i="2" s="1"/>
  <c r="Q4" i="2"/>
  <c r="Q5" i="2" s="1"/>
  <c r="Q6" i="2" s="1"/>
  <c r="AG4" i="2"/>
  <c r="AG5" i="2" s="1"/>
  <c r="AG6" i="2" s="1"/>
  <c r="O4" i="2"/>
  <c r="O5" i="2" s="1"/>
  <c r="O6" i="2" s="1"/>
  <c r="N4" i="2"/>
  <c r="N5" i="2" s="1"/>
  <c r="N6" i="2" s="1"/>
  <c r="M4" i="2"/>
  <c r="M5" i="2" s="1"/>
  <c r="M6" i="2" s="1"/>
  <c r="L4" i="2"/>
  <c r="L5" i="2" s="1"/>
  <c r="L6" i="2" s="1"/>
  <c r="K4" i="2"/>
  <c r="K5" i="2" s="1"/>
  <c r="K6" i="2" s="1"/>
  <c r="J4" i="2"/>
  <c r="J5" i="2" s="1"/>
  <c r="J6" i="2" s="1"/>
  <c r="I4" i="2"/>
  <c r="I5" i="2" s="1"/>
  <c r="I6" i="2" s="1"/>
  <c r="H4" i="2"/>
  <c r="H5" i="2" s="1"/>
  <c r="H6" i="2" s="1"/>
  <c r="G4" i="2"/>
  <c r="G5" i="2" s="1"/>
  <c r="G6" i="2" s="1"/>
  <c r="F4" i="2"/>
  <c r="F5" i="2" s="1"/>
  <c r="F6" i="2" s="1"/>
  <c r="E4" i="2"/>
  <c r="E5" i="2" s="1"/>
  <c r="E6" i="2" s="1"/>
  <c r="D4" i="2"/>
  <c r="D5" i="2" s="1"/>
  <c r="D6" i="2" s="1"/>
  <c r="C4" i="2"/>
  <c r="C5" i="2" s="1"/>
  <c r="C6" i="2" s="1"/>
  <c r="O3" i="2"/>
  <c r="P4" i="2"/>
  <c r="P5" i="2" s="1"/>
  <c r="P6" i="2" s="1"/>
  <c r="AF4" i="1"/>
  <c r="AF5" i="1" s="1"/>
  <c r="AF6" i="1" s="1"/>
  <c r="AE4" i="1"/>
  <c r="AE5" i="1" s="1"/>
  <c r="AE6" i="1" s="1"/>
  <c r="AD4" i="1"/>
  <c r="AD5" i="1" s="1"/>
  <c r="AD6" i="1" s="1"/>
  <c r="AC4" i="1"/>
  <c r="AC5" i="1" s="1"/>
  <c r="AC6" i="1" s="1"/>
  <c r="AB4" i="1"/>
  <c r="AB5" i="1" s="1"/>
  <c r="AB6" i="1" s="1"/>
  <c r="AA4" i="1"/>
  <c r="AA5" i="1" s="1"/>
  <c r="AA6" i="1" s="1"/>
  <c r="Z4" i="1"/>
  <c r="Z5" i="1" s="1"/>
  <c r="Z6" i="1" s="1"/>
  <c r="Y4" i="1"/>
  <c r="Y5" i="1" s="1"/>
  <c r="Y6" i="1" s="1"/>
  <c r="X4" i="1"/>
  <c r="X5" i="1" s="1"/>
  <c r="X6" i="1" s="1"/>
  <c r="W4" i="1"/>
  <c r="W5" i="1" s="1"/>
  <c r="W6" i="1" s="1"/>
  <c r="V4" i="1"/>
  <c r="V5" i="1" s="1"/>
  <c r="V6" i="1" s="1"/>
  <c r="U4" i="1"/>
  <c r="U5" i="1" s="1"/>
  <c r="U6" i="1" s="1"/>
  <c r="T4" i="1"/>
  <c r="T5" i="1" s="1"/>
  <c r="T6" i="1" s="1"/>
  <c r="S4" i="1"/>
  <c r="S5" i="1" s="1"/>
  <c r="S6" i="1" s="1"/>
  <c r="R4" i="1"/>
  <c r="R5" i="1" s="1"/>
  <c r="R6" i="1" s="1"/>
  <c r="AG4" i="1"/>
  <c r="AG5" i="1" s="1"/>
  <c r="AG6" i="1" s="1"/>
  <c r="P4" i="1"/>
  <c r="P5" i="1" s="1"/>
  <c r="P6" i="1" s="1"/>
  <c r="O4" i="1"/>
  <c r="O5" i="1" s="1"/>
  <c r="O6" i="1" s="1"/>
  <c r="N4" i="1"/>
  <c r="N5" i="1" s="1"/>
  <c r="N6" i="1" s="1"/>
  <c r="M4" i="1"/>
  <c r="M5" i="1" s="1"/>
  <c r="M6" i="1" s="1"/>
  <c r="L4" i="1"/>
  <c r="L5" i="1" s="1"/>
  <c r="L6" i="1" s="1"/>
  <c r="K4" i="1"/>
  <c r="K5" i="1" s="1"/>
  <c r="K6" i="1" s="1"/>
  <c r="J4" i="1"/>
  <c r="J5" i="1" s="1"/>
  <c r="J6" i="1" s="1"/>
  <c r="Q4" i="1"/>
  <c r="Q5" i="1" s="1"/>
  <c r="Q6" i="1" s="1"/>
  <c r="H4" i="1"/>
  <c r="H5" i="1" s="1"/>
  <c r="H6" i="1" s="1"/>
  <c r="G4" i="1"/>
  <c r="G5" i="1" s="1"/>
  <c r="G6" i="1" s="1"/>
  <c r="F4" i="1"/>
  <c r="F5" i="1" s="1"/>
  <c r="F6" i="1" s="1"/>
  <c r="E4" i="1"/>
  <c r="E5" i="1" s="1"/>
  <c r="E6" i="1" s="1"/>
  <c r="D4" i="1"/>
  <c r="D5" i="1" s="1"/>
  <c r="D6" i="1" s="1"/>
  <c r="C4" i="1"/>
  <c r="C5" i="1" s="1"/>
  <c r="C6" i="1" s="1"/>
  <c r="O3" i="1"/>
  <c r="I4" i="1"/>
  <c r="I5" i="1" s="1"/>
  <c r="I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3" authorId="0" shapeId="0" xr:uid="{00000000-0006-0000-0000-000001000000}">
      <text>
        <r>
          <rPr>
            <sz val="10"/>
            <rFont val="Noto Sans CJK SC"/>
            <family val="2"/>
          </rPr>
          <t xml:space="preserve">対象年月と締日を変えると、見出しの日付・曜日・土日祝の色分けが自動で切り替わります。
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日締めを選ぶと、前月</t>
        </r>
        <r>
          <rPr>
            <sz val="10"/>
            <rFont val="Arial"/>
            <family val="2"/>
          </rPr>
          <t>21</t>
        </r>
        <r>
          <rPr>
            <sz val="10"/>
            <rFont val="Noto Sans CJK SC"/>
            <family val="2"/>
          </rPr>
          <t>日〜当月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日が対象期間になります。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3" authorId="0" shapeId="0" xr:uid="{00000000-0006-0000-0100-000001000000}">
      <text>
        <r>
          <rPr>
            <sz val="10"/>
            <rFont val="Noto Sans CJK SC"/>
            <family val="2"/>
          </rPr>
          <t xml:space="preserve">対象年月と締日を変えると、見出しの日付・曜日・土日祝の色分けが自動で切り替わります。
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日締めを選ぶと、前月</t>
        </r>
        <r>
          <rPr>
            <sz val="10"/>
            <rFont val="Arial"/>
            <family val="2"/>
          </rPr>
          <t>21</t>
        </r>
        <r>
          <rPr>
            <sz val="10"/>
            <rFont val="Noto Sans CJK SC"/>
            <family val="2"/>
          </rPr>
          <t>日〜当月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日が対象期間になります。</t>
        </r>
      </text>
    </comment>
  </commentList>
</comments>
</file>

<file path=xl/sharedStrings.xml><?xml version="1.0" encoding="utf-8"?>
<sst xmlns="http://schemas.openxmlformats.org/spreadsheetml/2006/main" count="86" uniqueCount="53">
  <si>
    <t>出 面 表</t>
  </si>
  <si>
    <t>工事名</t>
  </si>
  <si>
    <t>対象年月</t>
  </si>
  <si>
    <t>締日</t>
  </si>
  <si>
    <t>月末締め</t>
  </si>
  <si>
    <t>対象期間</t>
  </si>
  <si>
    <t>会社名</t>
  </si>
  <si>
    <t>氏名</t>
  </si>
  <si>
    <t>合計</t>
  </si>
  <si>
    <r>
      <rPr>
        <sz val="7"/>
        <color rgb="FF000000"/>
        <rFont val="游ゴシック"/>
        <family val="3"/>
        <charset val="128"/>
      </rPr>
      <t>(</t>
    </r>
    <r>
      <rPr>
        <sz val="7"/>
        <color rgb="FF000000"/>
        <rFont val="Noto Sans CJK SC"/>
        <family val="2"/>
      </rPr>
      <t>人工</t>
    </r>
    <r>
      <rPr>
        <sz val="7"/>
        <color rgb="FF000000"/>
        <rFont val="游ゴシック"/>
        <family val="3"/>
        <charset val="128"/>
      </rPr>
      <t>)</t>
    </r>
  </si>
  <si>
    <t>日　計</t>
  </si>
  <si>
    <t>【使い方】</t>
  </si>
  <si>
    <t>・黄色のセル（工事名／対象年月／締日）を入力すると、日付・曜日・土日祝の色分けが自動で切り替わります。</t>
  </si>
  <si>
    <r>
      <rPr>
        <sz val="8"/>
        <color rgb="FF595959"/>
        <rFont val="Noto Sans CJK SC"/>
        <family val="2"/>
      </rPr>
      <t xml:space="preserve">・人工は </t>
    </r>
    <r>
      <rPr>
        <sz val="8"/>
        <color rgb="FF595959"/>
        <rFont val="游ゴシック"/>
        <family val="3"/>
        <charset val="128"/>
      </rPr>
      <t>1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1</t>
    </r>
    <r>
      <rPr>
        <sz val="8"/>
        <color rgb="FF595959"/>
        <rFont val="Noto Sans CJK SC"/>
        <family val="2"/>
      </rPr>
      <t>日）</t>
    </r>
    <r>
      <rPr>
        <sz val="8"/>
        <color rgb="FF595959"/>
        <rFont val="游ゴシック"/>
        <family val="3"/>
        <charset val="128"/>
      </rPr>
      <t>/ 0.75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3/4</t>
    </r>
    <r>
      <rPr>
        <sz val="8"/>
        <color rgb="FF595959"/>
        <rFont val="Noto Sans CJK SC"/>
        <family val="2"/>
      </rPr>
      <t>日）</t>
    </r>
    <r>
      <rPr>
        <sz val="8"/>
        <color rgb="FF595959"/>
        <rFont val="游ゴシック"/>
        <family val="3"/>
        <charset val="128"/>
      </rPr>
      <t>/ 0.5</t>
    </r>
    <r>
      <rPr>
        <sz val="8"/>
        <color rgb="FF595959"/>
        <rFont val="Noto Sans CJK SC"/>
        <family val="2"/>
      </rPr>
      <t>（半日）</t>
    </r>
    <r>
      <rPr>
        <sz val="8"/>
        <color rgb="FF595959"/>
        <rFont val="游ゴシック"/>
        <family val="3"/>
        <charset val="128"/>
      </rPr>
      <t>/ 0.25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時間程度）を入力します。合計は自動計算です。</t>
    </r>
  </si>
  <si>
    <r>
      <rPr>
        <sz val="8"/>
        <color rgb="FF595959"/>
        <rFont val="Noto Sans CJK SC"/>
        <family val="2"/>
      </rPr>
      <t>・祝日は「設定」シートの祝日マスタを参照しています。</t>
    </r>
    <r>
      <rPr>
        <sz val="8"/>
        <color rgb="FF595959"/>
        <rFont val="游ゴシック"/>
        <family val="3"/>
        <charset val="128"/>
      </rPr>
      <t>2028</t>
    </r>
    <r>
      <rPr>
        <sz val="8"/>
        <color rgb="FF595959"/>
        <rFont val="Noto Sans CJK SC"/>
        <family val="2"/>
      </rPr>
      <t>年以降を使う場合は追加してください。</t>
    </r>
  </si>
  <si>
    <r>
      <rPr>
        <sz val="8"/>
        <color rgb="FF595959"/>
        <rFont val="Noto Sans CJK SC"/>
        <family val="2"/>
      </rPr>
      <t>・</t>
    </r>
    <r>
      <rPr>
        <sz val="8"/>
        <color rgb="FF595959"/>
        <rFont val="游ゴシック"/>
        <family val="3"/>
        <charset val="128"/>
      </rPr>
      <t>21</t>
    </r>
    <r>
      <rPr>
        <sz val="8"/>
        <color rgb="FF595959"/>
        <rFont val="Noto Sans CJK SC"/>
        <family val="2"/>
      </rPr>
      <t>人以上になる場合は、行を挿入せず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枚目（シートのコピー）に分けてください。合計式がずれます。</t>
    </r>
  </si>
  <si>
    <r>
      <rPr>
        <sz val="8"/>
        <color rgb="FF595959"/>
        <rFont val="Noto Sans CJK SC"/>
        <family val="2"/>
      </rPr>
      <t>配布元：定時帰宅検討会（</t>
    </r>
    <r>
      <rPr>
        <sz val="8"/>
        <color rgb="FF595959"/>
        <rFont val="游ゴシック"/>
        <family val="3"/>
        <charset val="128"/>
      </rPr>
      <t>not-change-but-side.com</t>
    </r>
    <r>
      <rPr>
        <sz val="8"/>
        <color rgb="FF595959"/>
        <rFont val="Noto Sans CJK SC"/>
        <family val="2"/>
      </rPr>
      <t>）　商用利用可・再配布不可</t>
    </r>
  </si>
  <si>
    <t>青空建設　○○ビル新築工事</t>
  </si>
  <si>
    <t>みどり電気工事（一次）</t>
  </si>
  <si>
    <t>山本 健太</t>
  </si>
  <si>
    <t>中村 大輔</t>
  </si>
  <si>
    <t>かわだ設備（二次）</t>
  </si>
  <si>
    <t>高橋 誠</t>
  </si>
  <si>
    <t>遠藤 翔</t>
  </si>
  <si>
    <t>ホシノ内装（一次）</t>
  </si>
  <si>
    <t>小林 亮</t>
  </si>
  <si>
    <t>さくら内装（一人親方）</t>
  </si>
  <si>
    <t>佐藤 一郎</t>
  </si>
  <si>
    <r>
      <rPr>
        <b/>
        <sz val="9"/>
        <color rgb="FFC00000"/>
        <rFont val="Noto Sans CJK SC"/>
        <family val="2"/>
      </rPr>
      <t>【記入例】</t>
    </r>
    <r>
      <rPr>
        <b/>
        <sz val="9"/>
        <color rgb="FFC00000"/>
        <rFont val="游ゴシック"/>
        <family val="3"/>
        <charset val="128"/>
      </rPr>
      <t>2026</t>
    </r>
    <r>
      <rPr>
        <b/>
        <sz val="9"/>
        <color rgb="FFC00000"/>
        <rFont val="Noto Sans CJK SC"/>
        <family val="2"/>
      </rPr>
      <t>年</t>
    </r>
    <r>
      <rPr>
        <b/>
        <sz val="9"/>
        <color rgb="FFC00000"/>
        <rFont val="游ゴシック"/>
        <family val="3"/>
        <charset val="128"/>
      </rPr>
      <t>10</t>
    </r>
    <r>
      <rPr>
        <b/>
        <sz val="9"/>
        <color rgb="FFC00000"/>
        <rFont val="Noto Sans CJK SC"/>
        <family val="2"/>
      </rPr>
      <t>月・月末締め／元請＝青空建設</t>
    </r>
  </si>
  <si>
    <t>・二次下請（かわだ設備）は、一次のみどり電気工事がまとめて記入し、元請に提出しています。</t>
  </si>
  <si>
    <t>・一人親方（さくら内装 佐藤一郎）は労働者ではないため、出面表は人工の記録として使い、始業終業時刻の指示・管理は行わない運用にしています。</t>
  </si>
  <si>
    <t>祝日マスタ</t>
  </si>
  <si>
    <t>日付</t>
  </si>
  <si>
    <t>名称</t>
  </si>
  <si>
    <r>
      <rPr>
        <sz val="9"/>
        <color rgb="FFC00000"/>
        <rFont val="Noto Sans CJK SC"/>
        <family val="2"/>
      </rPr>
      <t>【重要】この祝日マスタは</t>
    </r>
    <r>
      <rPr>
        <sz val="9"/>
        <color rgb="FFC00000"/>
        <rFont val="游ゴシック"/>
        <family val="3"/>
        <charset val="128"/>
      </rPr>
      <t>2026</t>
    </r>
    <r>
      <rPr>
        <sz val="9"/>
        <color rgb="FFC00000"/>
        <rFont val="Noto Sans CJK SC"/>
        <family val="2"/>
      </rPr>
      <t>年・</t>
    </r>
    <r>
      <rPr>
        <sz val="9"/>
        <color rgb="FFC00000"/>
        <rFont val="游ゴシック"/>
        <family val="3"/>
        <charset val="128"/>
      </rPr>
      <t>2027</t>
    </r>
    <r>
      <rPr>
        <sz val="9"/>
        <color rgb="FFC00000"/>
        <rFont val="Noto Sans CJK SC"/>
        <family val="2"/>
      </rPr>
      <t xml:space="preserve">年分のみ収録しています。
</t>
    </r>
    <r>
      <rPr>
        <sz val="9"/>
        <color rgb="FFC00000"/>
        <rFont val="游ゴシック"/>
        <family val="3"/>
        <charset val="128"/>
      </rPr>
      <t>2028</t>
    </r>
    <r>
      <rPr>
        <sz val="9"/>
        <color rgb="FFC00000"/>
        <rFont val="Noto Sans CJK SC"/>
        <family val="2"/>
      </rPr>
      <t>年以降を使う場合は、</t>
    </r>
    <r>
      <rPr>
        <sz val="9"/>
        <color rgb="FFC00000"/>
        <rFont val="游ゴシック"/>
        <family val="3"/>
        <charset val="128"/>
      </rPr>
      <t>A</t>
    </r>
    <r>
      <rPr>
        <sz val="9"/>
        <color rgb="FFC00000"/>
        <rFont val="Noto Sans CJK SC"/>
        <family val="2"/>
      </rPr>
      <t>列に日付を追加してください（行はいくつ足しても構いません）。
また、</t>
    </r>
    <r>
      <rPr>
        <sz val="9"/>
        <color rgb="FFC00000"/>
        <rFont val="游ゴシック"/>
        <family val="3"/>
        <charset val="128"/>
      </rPr>
      <t>2027</t>
    </r>
    <r>
      <rPr>
        <sz val="9"/>
        <color rgb="FFC00000"/>
        <rFont val="Noto Sans CJK SC"/>
        <family val="2"/>
      </rPr>
      <t>年の春分の日・秋分の日は暦要項（官報）で確定する前の推定値です。
内閣府の「国民の祝日について」で必ず確認してから運用してください。</t>
    </r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</si>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</sst>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年&quot;"/>
    <numFmt numFmtId="177" formatCode="0&quot;月&quot;"/>
    <numFmt numFmtId="178" formatCode="mm/dd/yy"/>
    <numFmt numFmtId="179" formatCode="0.##"/>
    <numFmt numFmtId="180" formatCode="0.##;\-0.##;\-"/>
  </numFmts>
  <fonts count="26">
    <font>
      <sz val="11"/>
      <color theme="1"/>
      <name val="Calibri"/>
      <family val="2"/>
      <charset val="1"/>
    </font>
    <font>
      <b/>
      <sz val="16"/>
      <color rgb="FF000000"/>
      <name val="Noto Sans CJK SC"/>
      <family val="2"/>
    </font>
    <font>
      <b/>
      <sz val="9"/>
      <color rgb="FF000000"/>
      <name val="Noto Sans CJK SC"/>
      <family val="2"/>
    </font>
    <font>
      <sz val="10"/>
      <color rgb="FF000000"/>
      <name val="游ゴシック"/>
      <family val="3"/>
      <charset val="128"/>
    </font>
    <font>
      <sz val="10"/>
      <color rgb="FF000000"/>
      <name val="Noto Sans CJK SC"/>
      <family val="2"/>
    </font>
    <font>
      <b/>
      <sz val="8"/>
      <color rgb="FF000000"/>
      <name val="游ゴシック"/>
      <family val="3"/>
      <charset val="128"/>
    </font>
    <font>
      <b/>
      <sz val="8"/>
      <color rgb="FF000000"/>
      <name val="Noto Sans CJK SC"/>
      <family val="2"/>
    </font>
    <font>
      <sz val="8"/>
      <color rgb="FF000000"/>
      <name val="Noto Sans CJK SC"/>
      <family val="2"/>
    </font>
    <font>
      <sz val="7"/>
      <color rgb="FF000000"/>
      <name val="游ゴシック"/>
      <family val="3"/>
      <charset val="128"/>
    </font>
    <font>
      <sz val="7"/>
      <color rgb="FF000000"/>
      <name val="Noto Sans CJK SC"/>
      <family val="2"/>
    </font>
    <font>
      <sz val="9"/>
      <color rgb="FF000000"/>
      <name val="游ゴシック"/>
      <family val="3"/>
      <charset val="128"/>
    </font>
    <font>
      <sz val="7.5"/>
      <color rgb="FF000000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b/>
      <sz val="7.5"/>
      <color rgb="FF000000"/>
      <name val="游ゴシック"/>
      <family val="3"/>
      <charset val="128"/>
    </font>
    <font>
      <b/>
      <sz val="9.5"/>
      <color rgb="FF000000"/>
      <name val="游ゴシック"/>
      <family val="3"/>
      <charset val="128"/>
    </font>
    <font>
      <sz val="8"/>
      <color rgb="FF595959"/>
      <name val="Noto Sans CJK SC"/>
      <family val="2"/>
    </font>
    <font>
      <sz val="8"/>
      <color rgb="FF595959"/>
      <name val="游ゴシック"/>
      <family val="3"/>
      <charset val="128"/>
    </font>
    <font>
      <sz val="10"/>
      <name val="Noto Sans CJK SC"/>
      <family val="2"/>
    </font>
    <font>
      <sz val="10"/>
      <name val="Arial"/>
      <family val="2"/>
    </font>
    <font>
      <sz val="9"/>
      <color rgb="FF000000"/>
      <name val="Noto Sans CJK SC"/>
      <family val="2"/>
    </font>
    <font>
      <b/>
      <sz val="9"/>
      <color rgb="FFC00000"/>
      <name val="Noto Sans CJK SC"/>
      <family val="2"/>
    </font>
    <font>
      <b/>
      <sz val="9"/>
      <color rgb="FFC00000"/>
      <name val="游ゴシック"/>
      <family val="3"/>
      <charset val="128"/>
    </font>
    <font>
      <b/>
      <sz val="11"/>
      <color rgb="FF000000"/>
      <name val="Noto Sans CJK SC"/>
      <family val="2"/>
    </font>
    <font>
      <sz val="9"/>
      <color rgb="FFC00000"/>
      <name val="Noto Sans CJK SC"/>
      <family val="2"/>
    </font>
    <font>
      <sz val="9"/>
      <color rgb="FFC00000"/>
      <name val="游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8EDF2"/>
        <bgColor rgb="FFF2F2F2"/>
      </patternFill>
    </fill>
    <fill>
      <patternFill patternType="solid">
        <fgColor rgb="FFFFF9D6"/>
        <bgColor rgb="FFF2F2F2"/>
      </patternFill>
    </fill>
    <fill>
      <patternFill patternType="solid">
        <fgColor rgb="FFF2F2F2"/>
        <bgColor rgb="FFE8EDF2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3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8" fontId="0" fillId="0" borderId="0" xfId="0" applyNumberForma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179" fontId="11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13" fillId="4" borderId="2" xfId="0" applyNumberFormat="1" applyFont="1" applyFill="1" applyBorder="1" applyAlignment="1">
      <alignment horizontal="center" vertical="center"/>
    </xf>
    <xf numFmtId="180" fontId="14" fillId="4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/>
    </xf>
    <xf numFmtId="0" fontId="22" fillId="0" borderId="0" xfId="0" applyFont="1"/>
    <xf numFmtId="0" fontId="2" fillId="2" borderId="1" xfId="0" applyFont="1" applyFill="1" applyBorder="1"/>
    <xf numFmtId="14" fontId="10" fillId="0" borderId="1" xfId="0" applyNumberFormat="1" applyFont="1" applyBorder="1"/>
    <xf numFmtId="0" fontId="19" fillId="0" borderId="1" xfId="0" applyFont="1" applyBorder="1"/>
  </cellXfs>
  <cellStyles count="1">
    <cellStyle name="標準" xfId="0" builtinId="0"/>
  </cellStyles>
  <dxfs count="6">
    <dxf>
      <fill>
        <patternFill>
          <bgColor rgb="FFDCEBF7"/>
        </patternFill>
      </fill>
    </dxf>
    <dxf>
      <fill>
        <patternFill>
          <bgColor rgb="FFF9DEDE"/>
        </patternFill>
      </fill>
    </dxf>
    <dxf>
      <fill>
        <patternFill>
          <bgColor rgb="FFD9D9D9"/>
        </patternFill>
      </fill>
    </dxf>
    <dxf>
      <fill>
        <patternFill>
          <bgColor rgb="FFDCEBF7"/>
        </patternFill>
      </fill>
    </dxf>
    <dxf>
      <fill>
        <patternFill>
          <bgColor rgb="FFF9DEDE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DC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DF2"/>
      <rgbColor rgb="FFCCFFCC"/>
      <rgbColor rgb="FFFFFF99"/>
      <rgbColor rgb="FF99CCFF"/>
      <rgbColor rgb="FFFF99CC"/>
      <rgbColor rgb="FFCC99FF"/>
      <rgbColor rgb="FFF9DEDE"/>
      <rgbColor rgb="FF3366FF"/>
      <rgbColor rgb="FF33CCCC"/>
      <rgbColor rgb="FF99CC00"/>
      <rgbColor rgb="FFFFCC00"/>
      <rgbColor rgb="FFFF9900"/>
      <rgbColor rgb="FFFF6600"/>
      <rgbColor rgb="FF595959"/>
      <rgbColor rgb="FF9E9E9E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E14" sqref="AE14"/>
    </sheetView>
  </sheetViews>
  <sheetFormatPr defaultColWidth="8.7109375" defaultRowHeight="15"/>
  <cols>
    <col min="1" max="1" width="15.7109375" customWidth="1"/>
    <col min="2" max="2" width="12.28515625" customWidth="1"/>
    <col min="3" max="33" width="3.7109375" customWidth="1"/>
    <col min="34" max="34" width="5.7109375" customWidth="1"/>
  </cols>
  <sheetData>
    <row r="1" spans="1:34" ht="24" customHeight="1">
      <c r="A1" s="9" t="s">
        <v>0</v>
      </c>
      <c r="B1" s="9"/>
      <c r="C1" s="9"/>
      <c r="D1" s="9"/>
      <c r="E1" s="9"/>
      <c r="F1" s="9"/>
    </row>
    <row r="2" spans="1:34" ht="19.5" customHeight="1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4" ht="19.5" customHeight="1">
      <c r="A3" s="10" t="s">
        <v>2</v>
      </c>
      <c r="B3" s="11">
        <v>2026</v>
      </c>
      <c r="C3" s="7">
        <v>10</v>
      </c>
      <c r="D3" s="7"/>
      <c r="E3" s="7"/>
      <c r="F3" s="6" t="s">
        <v>3</v>
      </c>
      <c r="G3" s="6"/>
      <c r="H3" s="5" t="s">
        <v>4</v>
      </c>
      <c r="I3" s="5"/>
      <c r="J3" s="5"/>
      <c r="K3" s="5"/>
      <c r="L3" s="6" t="s">
        <v>5</v>
      </c>
      <c r="M3" s="6"/>
      <c r="N3" s="6"/>
      <c r="O3" s="4" t="str">
        <f>TEXT($A$4,"yyyy/m/d")&amp;"  〜  "&amp;TEXT($B$4,"yyyy/m/d")</f>
        <v>2026/10/1  〜  2026/10/31</v>
      </c>
      <c r="P3" s="4"/>
      <c r="Q3" s="4"/>
      <c r="R3" s="4"/>
      <c r="S3" s="4"/>
      <c r="T3" s="4"/>
      <c r="U3" s="4"/>
      <c r="V3" s="4"/>
    </row>
    <row r="4" spans="1:34" hidden="1">
      <c r="A4" s="12">
        <f>IF($H$3="20日締め",DATE($B$3,$C$3-1,21),DATE($B$3,$C$3,1))</f>
        <v>46296</v>
      </c>
      <c r="B4" s="12">
        <f>IF($H$3="20日締め",DATE($B$3,$C$3,20),DATE($B$3,$C$3+1,0))</f>
        <v>46326</v>
      </c>
      <c r="C4" s="12">
        <f>$A$4+0</f>
        <v>46296</v>
      </c>
      <c r="D4" s="12">
        <f>$A$4+1</f>
        <v>46297</v>
      </c>
      <c r="E4" s="12">
        <f>$A$4+2</f>
        <v>46298</v>
      </c>
      <c r="F4" s="12">
        <f>$A$4+3</f>
        <v>46299</v>
      </c>
      <c r="G4" s="12">
        <f>$A$4+4</f>
        <v>46300</v>
      </c>
      <c r="H4" s="12">
        <f>$A$4+5</f>
        <v>46301</v>
      </c>
      <c r="I4" s="12">
        <f>$A$4+6</f>
        <v>46302</v>
      </c>
      <c r="J4" s="12">
        <f>$A$4+7</f>
        <v>46303</v>
      </c>
      <c r="K4" s="12">
        <f>$A$4+8</f>
        <v>46304</v>
      </c>
      <c r="L4" s="12">
        <f>$A$4+9</f>
        <v>46305</v>
      </c>
      <c r="M4" s="12">
        <f>$A$4+10</f>
        <v>46306</v>
      </c>
      <c r="N4" s="12">
        <f>$A$4+11</f>
        <v>46307</v>
      </c>
      <c r="O4" s="12">
        <f>$A$4+12</f>
        <v>46308</v>
      </c>
      <c r="P4" s="12">
        <f>$A$4+13</f>
        <v>46309</v>
      </c>
      <c r="Q4" s="12">
        <f>$A$4+14</f>
        <v>46310</v>
      </c>
      <c r="R4" s="12">
        <f>$A$4+15</f>
        <v>46311</v>
      </c>
      <c r="S4" s="12">
        <f>$A$4+16</f>
        <v>46312</v>
      </c>
      <c r="T4" s="12">
        <f>$A$4+17</f>
        <v>46313</v>
      </c>
      <c r="U4" s="12">
        <f>$A$4+18</f>
        <v>46314</v>
      </c>
      <c r="V4" s="12">
        <f>$A$4+19</f>
        <v>46315</v>
      </c>
      <c r="W4" s="12">
        <f>$A$4+20</f>
        <v>46316</v>
      </c>
      <c r="X4" s="12">
        <f>$A$4+21</f>
        <v>46317</v>
      </c>
      <c r="Y4" s="12">
        <f>$A$4+22</f>
        <v>46318</v>
      </c>
      <c r="Z4" s="12">
        <f>$A$4+23</f>
        <v>46319</v>
      </c>
      <c r="AA4" s="12">
        <f>$A$4+24</f>
        <v>46320</v>
      </c>
      <c r="AB4" s="12">
        <f>$A$4+25</f>
        <v>46321</v>
      </c>
      <c r="AC4" s="12">
        <f>$A$4+26</f>
        <v>46322</v>
      </c>
      <c r="AD4" s="12">
        <f>$A$4+27</f>
        <v>46323</v>
      </c>
      <c r="AE4" s="12">
        <f>$A$4+28</f>
        <v>46324</v>
      </c>
      <c r="AF4" s="12">
        <f>$A$4+29</f>
        <v>46325</v>
      </c>
      <c r="AG4" s="12">
        <f>$A$4+30</f>
        <v>46326</v>
      </c>
    </row>
    <row r="5" spans="1:34" ht="19.5" customHeight="1">
      <c r="A5" s="6" t="s">
        <v>6</v>
      </c>
      <c r="B5" s="6" t="s">
        <v>7</v>
      </c>
      <c r="C5" s="13">
        <f t="shared" ref="C5:AG5" si="0">IF(C$4&gt;$B$4,"",DAY(C$4))</f>
        <v>1</v>
      </c>
      <c r="D5" s="13">
        <f t="shared" si="0"/>
        <v>2</v>
      </c>
      <c r="E5" s="13">
        <f t="shared" si="0"/>
        <v>3</v>
      </c>
      <c r="F5" s="13">
        <f t="shared" si="0"/>
        <v>4</v>
      </c>
      <c r="G5" s="13">
        <f t="shared" si="0"/>
        <v>5</v>
      </c>
      <c r="H5" s="13">
        <f t="shared" si="0"/>
        <v>6</v>
      </c>
      <c r="I5" s="13">
        <f t="shared" si="0"/>
        <v>7</v>
      </c>
      <c r="J5" s="13">
        <f t="shared" si="0"/>
        <v>8</v>
      </c>
      <c r="K5" s="13">
        <f t="shared" si="0"/>
        <v>9</v>
      </c>
      <c r="L5" s="13">
        <f t="shared" si="0"/>
        <v>10</v>
      </c>
      <c r="M5" s="13">
        <f t="shared" si="0"/>
        <v>11</v>
      </c>
      <c r="N5" s="13">
        <f t="shared" si="0"/>
        <v>12</v>
      </c>
      <c r="O5" s="13">
        <f t="shared" si="0"/>
        <v>13</v>
      </c>
      <c r="P5" s="13">
        <f t="shared" si="0"/>
        <v>14</v>
      </c>
      <c r="Q5" s="13">
        <f t="shared" si="0"/>
        <v>15</v>
      </c>
      <c r="R5" s="13">
        <f t="shared" si="0"/>
        <v>16</v>
      </c>
      <c r="S5" s="13">
        <f t="shared" si="0"/>
        <v>17</v>
      </c>
      <c r="T5" s="13">
        <f t="shared" si="0"/>
        <v>18</v>
      </c>
      <c r="U5" s="13">
        <f t="shared" si="0"/>
        <v>19</v>
      </c>
      <c r="V5" s="13">
        <f t="shared" si="0"/>
        <v>20</v>
      </c>
      <c r="W5" s="13">
        <f t="shared" si="0"/>
        <v>21</v>
      </c>
      <c r="X5" s="13">
        <f t="shared" si="0"/>
        <v>22</v>
      </c>
      <c r="Y5" s="13">
        <f t="shared" si="0"/>
        <v>23</v>
      </c>
      <c r="Z5" s="13">
        <f t="shared" si="0"/>
        <v>24</v>
      </c>
      <c r="AA5" s="13">
        <f t="shared" si="0"/>
        <v>25</v>
      </c>
      <c r="AB5" s="13">
        <f t="shared" si="0"/>
        <v>26</v>
      </c>
      <c r="AC5" s="13">
        <f t="shared" si="0"/>
        <v>27</v>
      </c>
      <c r="AD5" s="13">
        <f t="shared" si="0"/>
        <v>28</v>
      </c>
      <c r="AE5" s="13">
        <f t="shared" si="0"/>
        <v>29</v>
      </c>
      <c r="AF5" s="13">
        <f t="shared" si="0"/>
        <v>30</v>
      </c>
      <c r="AG5" s="13">
        <f t="shared" si="0"/>
        <v>31</v>
      </c>
      <c r="AH5" s="14" t="s">
        <v>8</v>
      </c>
    </row>
    <row r="6" spans="1:34" ht="16.5" customHeight="1">
      <c r="A6" s="6"/>
      <c r="B6" s="6"/>
      <c r="C6" s="15" t="str">
        <f t="shared" ref="C6:AG6" si="1">IF(C$5="","",CHOOSE(WEEKDAY(C$4),"日","月","火","水","木","金","土"))</f>
        <v>木</v>
      </c>
      <c r="D6" s="15" t="str">
        <f t="shared" si="1"/>
        <v>金</v>
      </c>
      <c r="E6" s="15" t="str">
        <f t="shared" si="1"/>
        <v>土</v>
      </c>
      <c r="F6" s="15" t="str">
        <f t="shared" si="1"/>
        <v>日</v>
      </c>
      <c r="G6" s="15" t="str">
        <f t="shared" si="1"/>
        <v>月</v>
      </c>
      <c r="H6" s="15" t="str">
        <f t="shared" si="1"/>
        <v>火</v>
      </c>
      <c r="I6" s="15" t="str">
        <f t="shared" si="1"/>
        <v>水</v>
      </c>
      <c r="J6" s="15" t="str">
        <f t="shared" si="1"/>
        <v>木</v>
      </c>
      <c r="K6" s="15" t="str">
        <f t="shared" si="1"/>
        <v>金</v>
      </c>
      <c r="L6" s="15" t="str">
        <f t="shared" si="1"/>
        <v>土</v>
      </c>
      <c r="M6" s="15" t="str">
        <f t="shared" si="1"/>
        <v>日</v>
      </c>
      <c r="N6" s="15" t="str">
        <f t="shared" si="1"/>
        <v>月</v>
      </c>
      <c r="O6" s="15" t="str">
        <f t="shared" si="1"/>
        <v>火</v>
      </c>
      <c r="P6" s="15" t="str">
        <f t="shared" si="1"/>
        <v>水</v>
      </c>
      <c r="Q6" s="15" t="str">
        <f t="shared" si="1"/>
        <v>木</v>
      </c>
      <c r="R6" s="15" t="str">
        <f t="shared" si="1"/>
        <v>金</v>
      </c>
      <c r="S6" s="15" t="str">
        <f t="shared" si="1"/>
        <v>土</v>
      </c>
      <c r="T6" s="15" t="str">
        <f t="shared" si="1"/>
        <v>日</v>
      </c>
      <c r="U6" s="15" t="str">
        <f t="shared" si="1"/>
        <v>月</v>
      </c>
      <c r="V6" s="15" t="str">
        <f t="shared" si="1"/>
        <v>火</v>
      </c>
      <c r="W6" s="15" t="str">
        <f t="shared" si="1"/>
        <v>水</v>
      </c>
      <c r="X6" s="15" t="str">
        <f t="shared" si="1"/>
        <v>木</v>
      </c>
      <c r="Y6" s="15" t="str">
        <f t="shared" si="1"/>
        <v>金</v>
      </c>
      <c r="Z6" s="15" t="str">
        <f t="shared" si="1"/>
        <v>土</v>
      </c>
      <c r="AA6" s="15" t="str">
        <f t="shared" si="1"/>
        <v>日</v>
      </c>
      <c r="AB6" s="15" t="str">
        <f t="shared" si="1"/>
        <v>月</v>
      </c>
      <c r="AC6" s="15" t="str">
        <f t="shared" si="1"/>
        <v>火</v>
      </c>
      <c r="AD6" s="15" t="str">
        <f t="shared" si="1"/>
        <v>水</v>
      </c>
      <c r="AE6" s="15" t="str">
        <f t="shared" si="1"/>
        <v>木</v>
      </c>
      <c r="AF6" s="15" t="str">
        <f t="shared" si="1"/>
        <v>金</v>
      </c>
      <c r="AG6" s="15" t="str">
        <f t="shared" si="1"/>
        <v>土</v>
      </c>
      <c r="AH6" s="16" t="s">
        <v>9</v>
      </c>
    </row>
    <row r="7" spans="1:34" ht="18" customHeight="1">
      <c r="A7" s="17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>
        <f t="shared" ref="AH7:AH26" si="2">SUM(C7:AG7)</f>
        <v>0</v>
      </c>
    </row>
    <row r="8" spans="1:34" ht="18" customHeight="1">
      <c r="A8" s="17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>
        <f t="shared" si="2"/>
        <v>0</v>
      </c>
    </row>
    <row r="9" spans="1:34" ht="18" customHeight="1">
      <c r="A9" s="17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9">
        <f t="shared" si="2"/>
        <v>0</v>
      </c>
    </row>
    <row r="10" spans="1:34" ht="18" customHeight="1">
      <c r="A10" s="17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9">
        <f t="shared" si="2"/>
        <v>0</v>
      </c>
    </row>
    <row r="11" spans="1:34" ht="18" customHeight="1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9">
        <f t="shared" si="2"/>
        <v>0</v>
      </c>
    </row>
    <row r="12" spans="1:34" ht="18" customHeight="1">
      <c r="A12" s="17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9">
        <f t="shared" si="2"/>
        <v>0</v>
      </c>
    </row>
    <row r="13" spans="1:34" ht="18" customHeight="1">
      <c r="A13" s="17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9">
        <f t="shared" si="2"/>
        <v>0</v>
      </c>
    </row>
    <row r="14" spans="1:34" ht="18" customHeight="1">
      <c r="A14" s="17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9">
        <f t="shared" si="2"/>
        <v>0</v>
      </c>
    </row>
    <row r="15" spans="1:34" ht="18" customHeight="1">
      <c r="A15" s="17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>
        <f t="shared" si="2"/>
        <v>0</v>
      </c>
    </row>
    <row r="16" spans="1:34" ht="18" customHeight="1">
      <c r="A16" s="17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9">
        <f t="shared" si="2"/>
        <v>0</v>
      </c>
    </row>
    <row r="17" spans="1:34" ht="18" customHeight="1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9">
        <f t="shared" si="2"/>
        <v>0</v>
      </c>
    </row>
    <row r="18" spans="1:34" ht="18" customHeight="1">
      <c r="A18" s="17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9">
        <f t="shared" si="2"/>
        <v>0</v>
      </c>
    </row>
    <row r="19" spans="1:34" ht="18" customHeight="1">
      <c r="A19" s="17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9">
        <f t="shared" si="2"/>
        <v>0</v>
      </c>
    </row>
    <row r="20" spans="1:34" ht="18" customHeight="1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9">
        <f t="shared" si="2"/>
        <v>0</v>
      </c>
    </row>
    <row r="21" spans="1:34" ht="18" customHeight="1">
      <c r="A21" s="17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9">
        <f t="shared" si="2"/>
        <v>0</v>
      </c>
    </row>
    <row r="22" spans="1:34" ht="18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>
        <f t="shared" si="2"/>
        <v>0</v>
      </c>
    </row>
    <row r="23" spans="1:34" ht="18" customHeight="1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9">
        <f t="shared" si="2"/>
        <v>0</v>
      </c>
    </row>
    <row r="24" spans="1:34" ht="18" customHeight="1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9">
        <f t="shared" si="2"/>
        <v>0</v>
      </c>
    </row>
    <row r="25" spans="1:34" ht="18" customHeight="1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>
        <f t="shared" si="2"/>
        <v>0</v>
      </c>
    </row>
    <row r="26" spans="1:34" ht="18" customHeight="1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9">
        <f t="shared" si="2"/>
        <v>0</v>
      </c>
    </row>
    <row r="27" spans="1:34" ht="19.5" customHeight="1">
      <c r="A27" s="3" t="s">
        <v>10</v>
      </c>
      <c r="B27" s="3"/>
      <c r="C27" s="20">
        <f t="shared" ref="C27:AH27" si="3">SUM(C7:C26)</f>
        <v>0</v>
      </c>
      <c r="D27" s="20">
        <f t="shared" si="3"/>
        <v>0</v>
      </c>
      <c r="E27" s="20">
        <f t="shared" si="3"/>
        <v>0</v>
      </c>
      <c r="F27" s="20">
        <f t="shared" si="3"/>
        <v>0</v>
      </c>
      <c r="G27" s="20">
        <f t="shared" si="3"/>
        <v>0</v>
      </c>
      <c r="H27" s="20">
        <f t="shared" si="3"/>
        <v>0</v>
      </c>
      <c r="I27" s="20">
        <f t="shared" si="3"/>
        <v>0</v>
      </c>
      <c r="J27" s="20">
        <f t="shared" si="3"/>
        <v>0</v>
      </c>
      <c r="K27" s="20">
        <f t="shared" si="3"/>
        <v>0</v>
      </c>
      <c r="L27" s="20">
        <f t="shared" si="3"/>
        <v>0</v>
      </c>
      <c r="M27" s="20">
        <f t="shared" si="3"/>
        <v>0</v>
      </c>
      <c r="N27" s="20">
        <f t="shared" si="3"/>
        <v>0</v>
      </c>
      <c r="O27" s="20">
        <f t="shared" si="3"/>
        <v>0</v>
      </c>
      <c r="P27" s="20">
        <f t="shared" si="3"/>
        <v>0</v>
      </c>
      <c r="Q27" s="20">
        <f t="shared" si="3"/>
        <v>0</v>
      </c>
      <c r="R27" s="20">
        <f t="shared" si="3"/>
        <v>0</v>
      </c>
      <c r="S27" s="20">
        <f t="shared" si="3"/>
        <v>0</v>
      </c>
      <c r="T27" s="20">
        <f t="shared" si="3"/>
        <v>0</v>
      </c>
      <c r="U27" s="20">
        <f t="shared" si="3"/>
        <v>0</v>
      </c>
      <c r="V27" s="20">
        <f t="shared" si="3"/>
        <v>0</v>
      </c>
      <c r="W27" s="20">
        <f t="shared" si="3"/>
        <v>0</v>
      </c>
      <c r="X27" s="20">
        <f t="shared" si="3"/>
        <v>0</v>
      </c>
      <c r="Y27" s="20">
        <f t="shared" si="3"/>
        <v>0</v>
      </c>
      <c r="Z27" s="20">
        <f t="shared" si="3"/>
        <v>0</v>
      </c>
      <c r="AA27" s="20">
        <f t="shared" si="3"/>
        <v>0</v>
      </c>
      <c r="AB27" s="20">
        <f t="shared" si="3"/>
        <v>0</v>
      </c>
      <c r="AC27" s="20">
        <f t="shared" si="3"/>
        <v>0</v>
      </c>
      <c r="AD27" s="20">
        <f t="shared" si="3"/>
        <v>0</v>
      </c>
      <c r="AE27" s="20">
        <f t="shared" si="3"/>
        <v>0</v>
      </c>
      <c r="AF27" s="20">
        <f t="shared" si="3"/>
        <v>0</v>
      </c>
      <c r="AG27" s="20">
        <f t="shared" si="3"/>
        <v>0</v>
      </c>
      <c r="AH27" s="21">
        <f t="shared" si="3"/>
        <v>0</v>
      </c>
    </row>
    <row r="29" spans="1:34">
      <c r="A29" s="22" t="s">
        <v>11</v>
      </c>
    </row>
    <row r="30" spans="1:34">
      <c r="A30" s="23" t="s">
        <v>12</v>
      </c>
    </row>
    <row r="31" spans="1:34">
      <c r="A31" s="23" t="s">
        <v>13</v>
      </c>
    </row>
    <row r="32" spans="1:34">
      <c r="A32" s="23" t="s">
        <v>14</v>
      </c>
    </row>
    <row r="33" spans="1:1">
      <c r="A33" s="23" t="s">
        <v>15</v>
      </c>
    </row>
    <row r="34" spans="1:1">
      <c r="A34" s="23"/>
    </row>
    <row r="35" spans="1:1">
      <c r="A35" s="23" t="s">
        <v>16</v>
      </c>
    </row>
  </sheetData>
  <mergeCells count="10">
    <mergeCell ref="O3:V3"/>
    <mergeCell ref="A5:A6"/>
    <mergeCell ref="B5:B6"/>
    <mergeCell ref="A27:B27"/>
    <mergeCell ref="A1:F1"/>
    <mergeCell ref="B2:L2"/>
    <mergeCell ref="C3:E3"/>
    <mergeCell ref="F3:G3"/>
    <mergeCell ref="H3:K3"/>
    <mergeCell ref="L3:N3"/>
  </mergeCells>
  <phoneticPr fontId="25"/>
  <conditionalFormatting sqref="C5:AG27">
    <cfRule type="expression" dxfId="5" priority="2">
      <formula>C$4&gt;$B$4</formula>
    </cfRule>
    <cfRule type="expression" dxfId="3" priority="4">
      <formula>AND(C$4&lt;=$B$4,WEEKDAY(C$4)=7)</formula>
    </cfRule>
  </conditionalFormatting>
  <dataValidations count="2">
    <dataValidation type="list" errorStyle="warning" allowBlank="1" errorTitle="入力できる値" error="人工は 1 / 0.75 / 0.5 / 0.25 のいずれかを入力してください。" sqref="C7:AG26" xr:uid="{00000000-0002-0000-0000-000000000000}">
      <formula1>"1,0.75,0.5,0.25"</formula1>
      <formula2>0</formula2>
    </dataValidation>
    <dataValidation type="list" sqref="H3" xr:uid="{00000000-0002-0000-0000-000001000000}">
      <formula1>"月末締め,20日締め"</formula1>
      <formula2>0</formula2>
    </dataValidation>
  </dataValidations>
  <pageMargins left="0.30972222222222201" right="0.30972222222222201" top="0.390277777777778" bottom="0.390277777777778" header="0.511811023622047" footer="0.511811023622047"/>
  <pageSetup paperSize="9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000-000003000000}">
            <xm:f>AND(C$4&lt;=$B$4,OR(WEEKDAY(C$4)=1,COUNTIF(設定!$A$3:$A$80,C$4)&gt;0))</xm:f>
            <x14:dxf>
              <fill>
                <patternFill>
                  <bgColor rgb="FFF9DEDE"/>
                </patternFill>
              </fill>
            </x14:dxf>
          </x14:cfRule>
          <xm:sqref>C5:AG27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5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E14" sqref="AE14"/>
    </sheetView>
  </sheetViews>
  <sheetFormatPr defaultColWidth="8.7109375" defaultRowHeight="15"/>
  <cols>
    <col min="1" max="1" width="15.7109375" customWidth="1"/>
    <col min="2" max="2" width="12.28515625" customWidth="1"/>
    <col min="3" max="33" width="3.7109375" customWidth="1"/>
    <col min="34" max="34" width="5.7109375" customWidth="1"/>
  </cols>
  <sheetData>
    <row r="1" spans="1:34" ht="24" customHeight="1">
      <c r="A1" s="9" t="s">
        <v>0</v>
      </c>
      <c r="B1" s="9"/>
      <c r="C1" s="9"/>
      <c r="D1" s="9"/>
      <c r="E1" s="9"/>
      <c r="F1" s="9"/>
    </row>
    <row r="2" spans="1:34" ht="19.5" customHeight="1">
      <c r="A2" s="10" t="s">
        <v>1</v>
      </c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34" ht="19.5" customHeight="1">
      <c r="A3" s="10" t="s">
        <v>2</v>
      </c>
      <c r="B3" s="11">
        <v>2026</v>
      </c>
      <c r="C3" s="7">
        <v>10</v>
      </c>
      <c r="D3" s="7"/>
      <c r="E3" s="7"/>
      <c r="F3" s="6" t="s">
        <v>3</v>
      </c>
      <c r="G3" s="6"/>
      <c r="H3" s="5" t="s">
        <v>4</v>
      </c>
      <c r="I3" s="5"/>
      <c r="J3" s="5"/>
      <c r="K3" s="5"/>
      <c r="L3" s="6" t="s">
        <v>5</v>
      </c>
      <c r="M3" s="6"/>
      <c r="N3" s="6"/>
      <c r="O3" s="4" t="str">
        <f>TEXT($A$4,"yyyy/m/d")&amp;"  〜  "&amp;TEXT($B$4,"yyyy/m/d")</f>
        <v>2026/10/1  〜  2026/10/31</v>
      </c>
      <c r="P3" s="4"/>
      <c r="Q3" s="4"/>
      <c r="R3" s="4"/>
      <c r="S3" s="4"/>
      <c r="T3" s="4"/>
      <c r="U3" s="4"/>
      <c r="V3" s="4"/>
    </row>
    <row r="4" spans="1:34" hidden="1">
      <c r="A4" s="12">
        <f>IF($H$3="20日締め",DATE($B$3,$C$3-1,21),DATE($B$3,$C$3,1))</f>
        <v>46296</v>
      </c>
      <c r="B4" s="12">
        <f>IF($H$3="20日締め",DATE($B$3,$C$3,20),DATE($B$3,$C$3+1,0))</f>
        <v>46326</v>
      </c>
      <c r="C4" s="12">
        <f>$A$4+0</f>
        <v>46296</v>
      </c>
      <c r="D4" s="12">
        <f>$A$4+1</f>
        <v>46297</v>
      </c>
      <c r="E4" s="12">
        <f>$A$4+2</f>
        <v>46298</v>
      </c>
      <c r="F4" s="12">
        <f>$A$4+3</f>
        <v>46299</v>
      </c>
      <c r="G4" s="12">
        <f>$A$4+4</f>
        <v>46300</v>
      </c>
      <c r="H4" s="12">
        <f>$A$4+5</f>
        <v>46301</v>
      </c>
      <c r="I4" s="12">
        <f>$A$4+6</f>
        <v>46302</v>
      </c>
      <c r="J4" s="12">
        <f>$A$4+7</f>
        <v>46303</v>
      </c>
      <c r="K4" s="12">
        <f>$A$4+8</f>
        <v>46304</v>
      </c>
      <c r="L4" s="12">
        <f>$A$4+9</f>
        <v>46305</v>
      </c>
      <c r="M4" s="12">
        <f>$A$4+10</f>
        <v>46306</v>
      </c>
      <c r="N4" s="12">
        <f>$A$4+11</f>
        <v>46307</v>
      </c>
      <c r="O4" s="12">
        <f>$A$4+12</f>
        <v>46308</v>
      </c>
      <c r="P4" s="12">
        <f>$A$4+13</f>
        <v>46309</v>
      </c>
      <c r="Q4" s="12">
        <f>$A$4+14</f>
        <v>46310</v>
      </c>
      <c r="R4" s="12">
        <f>$A$4+15</f>
        <v>46311</v>
      </c>
      <c r="S4" s="12">
        <f>$A$4+16</f>
        <v>46312</v>
      </c>
      <c r="T4" s="12">
        <f>$A$4+17</f>
        <v>46313</v>
      </c>
      <c r="U4" s="12">
        <f>$A$4+18</f>
        <v>46314</v>
      </c>
      <c r="V4" s="12">
        <f>$A$4+19</f>
        <v>46315</v>
      </c>
      <c r="W4" s="12">
        <f>$A$4+20</f>
        <v>46316</v>
      </c>
      <c r="X4" s="12">
        <f>$A$4+21</f>
        <v>46317</v>
      </c>
      <c r="Y4" s="12">
        <f>$A$4+22</f>
        <v>46318</v>
      </c>
      <c r="Z4" s="12">
        <f>$A$4+23</f>
        <v>46319</v>
      </c>
      <c r="AA4" s="12">
        <f>$A$4+24</f>
        <v>46320</v>
      </c>
      <c r="AB4" s="12">
        <f>$A$4+25</f>
        <v>46321</v>
      </c>
      <c r="AC4" s="12">
        <f>$A$4+26</f>
        <v>46322</v>
      </c>
      <c r="AD4" s="12">
        <f>$A$4+27</f>
        <v>46323</v>
      </c>
      <c r="AE4" s="12">
        <f>$A$4+28</f>
        <v>46324</v>
      </c>
      <c r="AF4" s="12">
        <f>$A$4+29</f>
        <v>46325</v>
      </c>
      <c r="AG4" s="12">
        <f>$A$4+30</f>
        <v>46326</v>
      </c>
    </row>
    <row r="5" spans="1:34" ht="19.5" customHeight="1">
      <c r="A5" s="6" t="s">
        <v>6</v>
      </c>
      <c r="B5" s="6" t="s">
        <v>7</v>
      </c>
      <c r="C5" s="13">
        <f t="shared" ref="C5:AG5" si="0">IF(C$4&gt;$B$4,"",DAY(C$4))</f>
        <v>1</v>
      </c>
      <c r="D5" s="13">
        <f t="shared" si="0"/>
        <v>2</v>
      </c>
      <c r="E5" s="13">
        <f t="shared" si="0"/>
        <v>3</v>
      </c>
      <c r="F5" s="13">
        <f t="shared" si="0"/>
        <v>4</v>
      </c>
      <c r="G5" s="13">
        <f t="shared" si="0"/>
        <v>5</v>
      </c>
      <c r="H5" s="13">
        <f t="shared" si="0"/>
        <v>6</v>
      </c>
      <c r="I5" s="13">
        <f t="shared" si="0"/>
        <v>7</v>
      </c>
      <c r="J5" s="13">
        <f t="shared" si="0"/>
        <v>8</v>
      </c>
      <c r="K5" s="13">
        <f t="shared" si="0"/>
        <v>9</v>
      </c>
      <c r="L5" s="13">
        <f t="shared" si="0"/>
        <v>10</v>
      </c>
      <c r="M5" s="13">
        <f t="shared" si="0"/>
        <v>11</v>
      </c>
      <c r="N5" s="13">
        <f t="shared" si="0"/>
        <v>12</v>
      </c>
      <c r="O5" s="13">
        <f t="shared" si="0"/>
        <v>13</v>
      </c>
      <c r="P5" s="13">
        <f t="shared" si="0"/>
        <v>14</v>
      </c>
      <c r="Q5" s="13">
        <f t="shared" si="0"/>
        <v>15</v>
      </c>
      <c r="R5" s="13">
        <f t="shared" si="0"/>
        <v>16</v>
      </c>
      <c r="S5" s="13">
        <f t="shared" si="0"/>
        <v>17</v>
      </c>
      <c r="T5" s="13">
        <f t="shared" si="0"/>
        <v>18</v>
      </c>
      <c r="U5" s="13">
        <f t="shared" si="0"/>
        <v>19</v>
      </c>
      <c r="V5" s="13">
        <f t="shared" si="0"/>
        <v>20</v>
      </c>
      <c r="W5" s="13">
        <f t="shared" si="0"/>
        <v>21</v>
      </c>
      <c r="X5" s="13">
        <f t="shared" si="0"/>
        <v>22</v>
      </c>
      <c r="Y5" s="13">
        <f t="shared" si="0"/>
        <v>23</v>
      </c>
      <c r="Z5" s="13">
        <f t="shared" si="0"/>
        <v>24</v>
      </c>
      <c r="AA5" s="13">
        <f t="shared" si="0"/>
        <v>25</v>
      </c>
      <c r="AB5" s="13">
        <f t="shared" si="0"/>
        <v>26</v>
      </c>
      <c r="AC5" s="13">
        <f t="shared" si="0"/>
        <v>27</v>
      </c>
      <c r="AD5" s="13">
        <f t="shared" si="0"/>
        <v>28</v>
      </c>
      <c r="AE5" s="13">
        <f t="shared" si="0"/>
        <v>29</v>
      </c>
      <c r="AF5" s="13">
        <f t="shared" si="0"/>
        <v>30</v>
      </c>
      <c r="AG5" s="13">
        <f t="shared" si="0"/>
        <v>31</v>
      </c>
      <c r="AH5" s="14" t="s">
        <v>8</v>
      </c>
    </row>
    <row r="6" spans="1:34" ht="16.5" customHeight="1">
      <c r="A6" s="6"/>
      <c r="B6" s="6"/>
      <c r="C6" s="15" t="str">
        <f t="shared" ref="C6:AG6" si="1">IF(C$5="","",CHOOSE(WEEKDAY(C$4),"日","月","火","水","木","金","土"))</f>
        <v>木</v>
      </c>
      <c r="D6" s="15" t="str">
        <f t="shared" si="1"/>
        <v>金</v>
      </c>
      <c r="E6" s="15" t="str">
        <f t="shared" si="1"/>
        <v>土</v>
      </c>
      <c r="F6" s="15" t="str">
        <f t="shared" si="1"/>
        <v>日</v>
      </c>
      <c r="G6" s="15" t="str">
        <f t="shared" si="1"/>
        <v>月</v>
      </c>
      <c r="H6" s="15" t="str">
        <f t="shared" si="1"/>
        <v>火</v>
      </c>
      <c r="I6" s="15" t="str">
        <f t="shared" si="1"/>
        <v>水</v>
      </c>
      <c r="J6" s="15" t="str">
        <f t="shared" si="1"/>
        <v>木</v>
      </c>
      <c r="K6" s="15" t="str">
        <f t="shared" si="1"/>
        <v>金</v>
      </c>
      <c r="L6" s="15" t="str">
        <f t="shared" si="1"/>
        <v>土</v>
      </c>
      <c r="M6" s="15" t="str">
        <f t="shared" si="1"/>
        <v>日</v>
      </c>
      <c r="N6" s="15" t="str">
        <f t="shared" si="1"/>
        <v>月</v>
      </c>
      <c r="O6" s="15" t="str">
        <f t="shared" si="1"/>
        <v>火</v>
      </c>
      <c r="P6" s="15" t="str">
        <f t="shared" si="1"/>
        <v>水</v>
      </c>
      <c r="Q6" s="15" t="str">
        <f t="shared" si="1"/>
        <v>木</v>
      </c>
      <c r="R6" s="15" t="str">
        <f t="shared" si="1"/>
        <v>金</v>
      </c>
      <c r="S6" s="15" t="str">
        <f t="shared" si="1"/>
        <v>土</v>
      </c>
      <c r="T6" s="15" t="str">
        <f t="shared" si="1"/>
        <v>日</v>
      </c>
      <c r="U6" s="15" t="str">
        <f t="shared" si="1"/>
        <v>月</v>
      </c>
      <c r="V6" s="15" t="str">
        <f t="shared" si="1"/>
        <v>火</v>
      </c>
      <c r="W6" s="15" t="str">
        <f t="shared" si="1"/>
        <v>水</v>
      </c>
      <c r="X6" s="15" t="str">
        <f t="shared" si="1"/>
        <v>木</v>
      </c>
      <c r="Y6" s="15" t="str">
        <f t="shared" si="1"/>
        <v>金</v>
      </c>
      <c r="Z6" s="15" t="str">
        <f t="shared" si="1"/>
        <v>土</v>
      </c>
      <c r="AA6" s="15" t="str">
        <f t="shared" si="1"/>
        <v>日</v>
      </c>
      <c r="AB6" s="15" t="str">
        <f t="shared" si="1"/>
        <v>月</v>
      </c>
      <c r="AC6" s="15" t="str">
        <f t="shared" si="1"/>
        <v>火</v>
      </c>
      <c r="AD6" s="15" t="str">
        <f t="shared" si="1"/>
        <v>水</v>
      </c>
      <c r="AE6" s="15" t="str">
        <f t="shared" si="1"/>
        <v>木</v>
      </c>
      <c r="AF6" s="15" t="str">
        <f t="shared" si="1"/>
        <v>金</v>
      </c>
      <c r="AG6" s="15" t="str">
        <f t="shared" si="1"/>
        <v>土</v>
      </c>
      <c r="AH6" s="16" t="s">
        <v>9</v>
      </c>
    </row>
    <row r="7" spans="1:34" ht="18" customHeight="1">
      <c r="A7" s="24" t="s">
        <v>18</v>
      </c>
      <c r="B7" s="24" t="s">
        <v>19</v>
      </c>
      <c r="C7" s="18">
        <v>1</v>
      </c>
      <c r="D7" s="18">
        <v>1</v>
      </c>
      <c r="E7" s="18"/>
      <c r="F7" s="18"/>
      <c r="G7" s="18">
        <v>1</v>
      </c>
      <c r="H7" s="18">
        <v>1</v>
      </c>
      <c r="I7" s="18">
        <v>1</v>
      </c>
      <c r="J7" s="18">
        <v>0.5</v>
      </c>
      <c r="K7" s="18">
        <v>1</v>
      </c>
      <c r="L7" s="18"/>
      <c r="M7" s="18"/>
      <c r="N7" s="18">
        <v>1</v>
      </c>
      <c r="O7" s="18">
        <v>1</v>
      </c>
      <c r="P7" s="18">
        <v>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>
        <f t="shared" ref="AH7:AH26" si="2">SUM(C7:AG7)</f>
        <v>9.5</v>
      </c>
    </row>
    <row r="8" spans="1:34" ht="18" customHeight="1">
      <c r="A8" s="24" t="s">
        <v>18</v>
      </c>
      <c r="B8" s="24" t="s">
        <v>20</v>
      </c>
      <c r="C8" s="18"/>
      <c r="D8" s="18"/>
      <c r="E8" s="18"/>
      <c r="F8" s="18"/>
      <c r="G8" s="18">
        <v>1</v>
      </c>
      <c r="H8" s="18">
        <v>1</v>
      </c>
      <c r="I8" s="18">
        <v>1</v>
      </c>
      <c r="J8" s="18">
        <v>1</v>
      </c>
      <c r="K8" s="18">
        <v>1</v>
      </c>
      <c r="L8" s="18"/>
      <c r="M8" s="18"/>
      <c r="N8" s="18">
        <v>1</v>
      </c>
      <c r="O8" s="18">
        <v>1</v>
      </c>
      <c r="P8" s="18">
        <v>1</v>
      </c>
      <c r="Q8" s="18">
        <v>1</v>
      </c>
      <c r="R8" s="18">
        <v>1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>
        <f t="shared" si="2"/>
        <v>10</v>
      </c>
    </row>
    <row r="9" spans="1:34" ht="18" customHeight="1">
      <c r="A9" s="24" t="s">
        <v>21</v>
      </c>
      <c r="B9" s="24" t="s">
        <v>22</v>
      </c>
      <c r="C9" s="18"/>
      <c r="D9" s="18"/>
      <c r="E9" s="18"/>
      <c r="F9" s="18"/>
      <c r="G9" s="18"/>
      <c r="H9" s="18"/>
      <c r="I9" s="18">
        <v>1</v>
      </c>
      <c r="J9" s="18">
        <v>1</v>
      </c>
      <c r="K9" s="18">
        <v>1</v>
      </c>
      <c r="L9" s="18"/>
      <c r="M9" s="18"/>
      <c r="N9" s="18">
        <v>0.5</v>
      </c>
      <c r="O9" s="18">
        <v>1</v>
      </c>
      <c r="P9" s="18">
        <v>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9">
        <f t="shared" si="2"/>
        <v>5.5</v>
      </c>
    </row>
    <row r="10" spans="1:34" ht="18" customHeight="1">
      <c r="A10" s="24" t="s">
        <v>21</v>
      </c>
      <c r="B10" s="24" t="s">
        <v>23</v>
      </c>
      <c r="C10" s="18"/>
      <c r="D10" s="18"/>
      <c r="E10" s="18"/>
      <c r="F10" s="18"/>
      <c r="G10" s="18"/>
      <c r="H10" s="18"/>
      <c r="I10" s="18">
        <v>1</v>
      </c>
      <c r="J10" s="18">
        <v>1</v>
      </c>
      <c r="K10" s="18">
        <v>0.5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9">
        <f t="shared" si="2"/>
        <v>2.5</v>
      </c>
    </row>
    <row r="11" spans="1:34" ht="18" customHeight="1">
      <c r="A11" s="24" t="s">
        <v>24</v>
      </c>
      <c r="B11" s="24" t="s">
        <v>25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>
        <v>1</v>
      </c>
      <c r="V11" s="18">
        <v>1</v>
      </c>
      <c r="W11" s="18">
        <v>1</v>
      </c>
      <c r="X11" s="18">
        <v>1</v>
      </c>
      <c r="Y11" s="18">
        <v>1</v>
      </c>
      <c r="Z11" s="18"/>
      <c r="AA11" s="18"/>
      <c r="AB11" s="18">
        <v>1</v>
      </c>
      <c r="AC11" s="18">
        <v>1</v>
      </c>
      <c r="AD11" s="18">
        <v>0.5</v>
      </c>
      <c r="AE11" s="18"/>
      <c r="AF11" s="18"/>
      <c r="AG11" s="18"/>
      <c r="AH11" s="19">
        <f t="shared" si="2"/>
        <v>7.5</v>
      </c>
    </row>
    <row r="12" spans="1:34" ht="18" customHeight="1">
      <c r="A12" s="24" t="s">
        <v>26</v>
      </c>
      <c r="B12" s="24" t="s">
        <v>27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>
        <v>1</v>
      </c>
      <c r="V12" s="18">
        <v>1</v>
      </c>
      <c r="W12" s="18">
        <v>1</v>
      </c>
      <c r="X12" s="18">
        <v>1</v>
      </c>
      <c r="Y12" s="18">
        <v>1</v>
      </c>
      <c r="Z12" s="18"/>
      <c r="AA12" s="18"/>
      <c r="AB12" s="18">
        <v>1</v>
      </c>
      <c r="AC12" s="18">
        <v>1</v>
      </c>
      <c r="AD12" s="18"/>
      <c r="AE12" s="18"/>
      <c r="AF12" s="18"/>
      <c r="AG12" s="18"/>
      <c r="AH12" s="19">
        <f t="shared" si="2"/>
        <v>7</v>
      </c>
    </row>
    <row r="13" spans="1:34" ht="18" customHeight="1">
      <c r="A13" s="17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9">
        <f t="shared" si="2"/>
        <v>0</v>
      </c>
    </row>
    <row r="14" spans="1:34" ht="18" customHeight="1">
      <c r="A14" s="17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9">
        <f t="shared" si="2"/>
        <v>0</v>
      </c>
    </row>
    <row r="15" spans="1:34" ht="18" customHeight="1">
      <c r="A15" s="17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>
        <f t="shared" si="2"/>
        <v>0</v>
      </c>
    </row>
    <row r="16" spans="1:34" ht="18" customHeight="1">
      <c r="A16" s="17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9">
        <f t="shared" si="2"/>
        <v>0</v>
      </c>
    </row>
    <row r="17" spans="1:34" ht="18" customHeight="1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9">
        <f t="shared" si="2"/>
        <v>0</v>
      </c>
    </row>
    <row r="18" spans="1:34" ht="18" customHeight="1">
      <c r="A18" s="17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9">
        <f t="shared" si="2"/>
        <v>0</v>
      </c>
    </row>
    <row r="19" spans="1:34" ht="18" customHeight="1">
      <c r="A19" s="17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9">
        <f t="shared" si="2"/>
        <v>0</v>
      </c>
    </row>
    <row r="20" spans="1:34" ht="18" customHeight="1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9">
        <f t="shared" si="2"/>
        <v>0</v>
      </c>
    </row>
    <row r="21" spans="1:34" ht="18" customHeight="1">
      <c r="A21" s="17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9">
        <f t="shared" si="2"/>
        <v>0</v>
      </c>
    </row>
    <row r="22" spans="1:34" ht="18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>
        <f t="shared" si="2"/>
        <v>0</v>
      </c>
    </row>
    <row r="23" spans="1:34" ht="18" customHeight="1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9">
        <f t="shared" si="2"/>
        <v>0</v>
      </c>
    </row>
    <row r="24" spans="1:34" ht="18" customHeight="1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9">
        <f t="shared" si="2"/>
        <v>0</v>
      </c>
    </row>
    <row r="25" spans="1:34" ht="18" customHeight="1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>
        <f t="shared" si="2"/>
        <v>0</v>
      </c>
    </row>
    <row r="26" spans="1:34" ht="18" customHeight="1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9">
        <f t="shared" si="2"/>
        <v>0</v>
      </c>
    </row>
    <row r="27" spans="1:34" ht="19.5" customHeight="1">
      <c r="A27" s="3" t="s">
        <v>10</v>
      </c>
      <c r="B27" s="3"/>
      <c r="C27" s="20">
        <f t="shared" ref="C27:AH27" si="3">SUM(C7:C26)</f>
        <v>1</v>
      </c>
      <c r="D27" s="20">
        <f t="shared" si="3"/>
        <v>1</v>
      </c>
      <c r="E27" s="20">
        <f t="shared" si="3"/>
        <v>0</v>
      </c>
      <c r="F27" s="20">
        <f t="shared" si="3"/>
        <v>0</v>
      </c>
      <c r="G27" s="20">
        <f t="shared" si="3"/>
        <v>2</v>
      </c>
      <c r="H27" s="20">
        <f t="shared" si="3"/>
        <v>2</v>
      </c>
      <c r="I27" s="20">
        <f t="shared" si="3"/>
        <v>4</v>
      </c>
      <c r="J27" s="20">
        <f t="shared" si="3"/>
        <v>3.5</v>
      </c>
      <c r="K27" s="20">
        <f t="shared" si="3"/>
        <v>3.5</v>
      </c>
      <c r="L27" s="20">
        <f t="shared" si="3"/>
        <v>0</v>
      </c>
      <c r="M27" s="20">
        <f t="shared" si="3"/>
        <v>0</v>
      </c>
      <c r="N27" s="20">
        <f t="shared" si="3"/>
        <v>2.5</v>
      </c>
      <c r="O27" s="20">
        <f t="shared" si="3"/>
        <v>3</v>
      </c>
      <c r="P27" s="20">
        <f t="shared" si="3"/>
        <v>3</v>
      </c>
      <c r="Q27" s="20">
        <f t="shared" si="3"/>
        <v>1</v>
      </c>
      <c r="R27" s="20">
        <f t="shared" si="3"/>
        <v>1</v>
      </c>
      <c r="S27" s="20">
        <f t="shared" si="3"/>
        <v>0</v>
      </c>
      <c r="T27" s="20">
        <f t="shared" si="3"/>
        <v>0</v>
      </c>
      <c r="U27" s="20">
        <f t="shared" si="3"/>
        <v>2</v>
      </c>
      <c r="V27" s="20">
        <f t="shared" si="3"/>
        <v>2</v>
      </c>
      <c r="W27" s="20">
        <f t="shared" si="3"/>
        <v>2</v>
      </c>
      <c r="X27" s="20">
        <f t="shared" si="3"/>
        <v>2</v>
      </c>
      <c r="Y27" s="20">
        <f t="shared" si="3"/>
        <v>2</v>
      </c>
      <c r="Z27" s="20">
        <f t="shared" si="3"/>
        <v>0</v>
      </c>
      <c r="AA27" s="20">
        <f t="shared" si="3"/>
        <v>0</v>
      </c>
      <c r="AB27" s="20">
        <f t="shared" si="3"/>
        <v>2</v>
      </c>
      <c r="AC27" s="20">
        <f t="shared" si="3"/>
        <v>2</v>
      </c>
      <c r="AD27" s="20">
        <f t="shared" si="3"/>
        <v>0.5</v>
      </c>
      <c r="AE27" s="20">
        <f t="shared" si="3"/>
        <v>0</v>
      </c>
      <c r="AF27" s="20">
        <f t="shared" si="3"/>
        <v>0</v>
      </c>
      <c r="AG27" s="20">
        <f t="shared" si="3"/>
        <v>0</v>
      </c>
      <c r="AH27" s="21">
        <f t="shared" si="3"/>
        <v>42</v>
      </c>
    </row>
    <row r="29" spans="1:34" ht="15.75">
      <c r="A29" s="25" t="s">
        <v>28</v>
      </c>
    </row>
    <row r="30" spans="1:34">
      <c r="A30" s="23" t="s">
        <v>29</v>
      </c>
    </row>
    <row r="31" spans="1:34">
      <c r="A31" s="23" t="s">
        <v>30</v>
      </c>
    </row>
    <row r="32" spans="1:34">
      <c r="A32" s="23" t="s">
        <v>14</v>
      </c>
    </row>
    <row r="33" spans="1:1">
      <c r="A33" s="23" t="s">
        <v>15</v>
      </c>
    </row>
    <row r="34" spans="1:1">
      <c r="A34" s="23"/>
    </row>
    <row r="35" spans="1:1">
      <c r="A35" s="23" t="s">
        <v>16</v>
      </c>
    </row>
  </sheetData>
  <mergeCells count="10">
    <mergeCell ref="O3:V3"/>
    <mergeCell ref="A5:A6"/>
    <mergeCell ref="B5:B6"/>
    <mergeCell ref="A27:B27"/>
    <mergeCell ref="A1:F1"/>
    <mergeCell ref="B2:L2"/>
    <mergeCell ref="C3:E3"/>
    <mergeCell ref="F3:G3"/>
    <mergeCell ref="H3:K3"/>
    <mergeCell ref="L3:N3"/>
  </mergeCells>
  <phoneticPr fontId="25"/>
  <conditionalFormatting sqref="C5:AG27">
    <cfRule type="expression" dxfId="2" priority="2">
      <formula>C$4&gt;$B$4</formula>
    </cfRule>
    <cfRule type="expression" dxfId="0" priority="4">
      <formula>AND(C$4&lt;=$B$4,WEEKDAY(C$4)=7)</formula>
    </cfRule>
  </conditionalFormatting>
  <dataValidations count="2">
    <dataValidation type="list" errorStyle="warning" allowBlank="1" errorTitle="入力できる値" error="人工は 1 / 0.75 / 0.5 / 0.25 のいずれかを入力してください。" sqref="C7:AG26" xr:uid="{00000000-0002-0000-0100-000000000000}">
      <formula1>"1,0.75,0.5,0.25"</formula1>
      <formula2>0</formula2>
    </dataValidation>
    <dataValidation type="list" sqref="H3" xr:uid="{00000000-0002-0000-0100-000001000000}">
      <formula1>"月末締め,20日締め"</formula1>
      <formula2>0</formula2>
    </dataValidation>
  </dataValidations>
  <pageMargins left="0.30972222222222201" right="0.30972222222222201" top="0.390277777777778" bottom="0.390277777777778" header="0.511811023622047" footer="0.511811023622047"/>
  <pageSetup paperSize="9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100-000003000000}">
            <xm:f>AND(C$4&lt;=$B$4,OR(WEEKDAY(C$4)=1,COUNTIF(設定!$A$3:$A$80,C$4)&gt;0))</xm:f>
            <x14:dxf>
              <fill>
                <patternFill>
                  <bgColor rgb="FFF9DEDE"/>
                </patternFill>
              </fill>
            </x14:dxf>
          </x14:cfRule>
          <xm:sqref>C5:AG27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showGridLines="0" zoomScaleNormal="100" workbookViewId="0"/>
  </sheetViews>
  <sheetFormatPr defaultColWidth="8.7109375" defaultRowHeight="15"/>
  <cols>
    <col min="1" max="1" width="14" customWidth="1"/>
    <col min="2" max="2" width="18" customWidth="1"/>
    <col min="4" max="4" width="60" customWidth="1"/>
  </cols>
  <sheetData>
    <row r="1" spans="1:4">
      <c r="A1" s="26" t="s">
        <v>31</v>
      </c>
    </row>
    <row r="2" spans="1:4" ht="15" customHeight="1">
      <c r="A2" s="27" t="s">
        <v>32</v>
      </c>
      <c r="B2" s="27" t="s">
        <v>33</v>
      </c>
      <c r="D2" s="1" t="s">
        <v>34</v>
      </c>
    </row>
    <row r="3" spans="1:4" ht="16.5">
      <c r="A3" s="28">
        <v>46023</v>
      </c>
      <c r="B3" s="29" t="s">
        <v>35</v>
      </c>
      <c r="D3" s="1"/>
    </row>
    <row r="4" spans="1:4" ht="16.5">
      <c r="A4" s="28">
        <v>46034</v>
      </c>
      <c r="B4" s="29" t="s">
        <v>36</v>
      </c>
      <c r="D4" s="1"/>
    </row>
    <row r="5" spans="1:4" ht="16.5">
      <c r="A5" s="28">
        <v>46064</v>
      </c>
      <c r="B5" s="29" t="s">
        <v>37</v>
      </c>
      <c r="D5" s="1"/>
    </row>
    <row r="6" spans="1:4" ht="16.5">
      <c r="A6" s="28">
        <v>46076</v>
      </c>
      <c r="B6" s="29" t="s">
        <v>38</v>
      </c>
      <c r="D6" s="1"/>
    </row>
    <row r="7" spans="1:4" ht="16.5">
      <c r="A7" s="28">
        <v>46101</v>
      </c>
      <c r="B7" s="29" t="s">
        <v>39</v>
      </c>
      <c r="D7" s="1"/>
    </row>
    <row r="8" spans="1:4" ht="16.5">
      <c r="A8" s="28">
        <v>46141</v>
      </c>
      <c r="B8" s="29" t="s">
        <v>40</v>
      </c>
      <c r="D8" s="1"/>
    </row>
    <row r="9" spans="1:4" ht="16.5">
      <c r="A9" s="28">
        <v>46145</v>
      </c>
      <c r="B9" s="29" t="s">
        <v>41</v>
      </c>
      <c r="D9" s="1"/>
    </row>
    <row r="10" spans="1:4" ht="16.5">
      <c r="A10" s="28">
        <v>46146</v>
      </c>
      <c r="B10" s="29" t="s">
        <v>42</v>
      </c>
      <c r="D10" s="1"/>
    </row>
    <row r="11" spans="1:4" ht="16.5">
      <c r="A11" s="28">
        <v>46147</v>
      </c>
      <c r="B11" s="29" t="s">
        <v>43</v>
      </c>
    </row>
    <row r="12" spans="1:4" ht="16.5">
      <c r="A12" s="28">
        <v>46148</v>
      </c>
      <c r="B12" s="29" t="s">
        <v>44</v>
      </c>
    </row>
    <row r="13" spans="1:4" ht="16.5">
      <c r="A13" s="28">
        <v>46223</v>
      </c>
      <c r="B13" s="29" t="s">
        <v>45</v>
      </c>
    </row>
    <row r="14" spans="1:4" ht="16.5">
      <c r="A14" s="28">
        <v>46245</v>
      </c>
      <c r="B14" s="29" t="s">
        <v>46</v>
      </c>
    </row>
    <row r="15" spans="1:4" ht="16.5">
      <c r="A15" s="28">
        <v>46286</v>
      </c>
      <c r="B15" s="29" t="s">
        <v>47</v>
      </c>
    </row>
    <row r="16" spans="1:4" ht="16.5">
      <c r="A16" s="28">
        <v>46287</v>
      </c>
      <c r="B16" s="29" t="s">
        <v>48</v>
      </c>
    </row>
    <row r="17" spans="1:2" ht="16.5">
      <c r="A17" s="28">
        <v>46288</v>
      </c>
      <c r="B17" s="29" t="s">
        <v>49</v>
      </c>
    </row>
    <row r="18" spans="1:2" ht="16.5">
      <c r="A18" s="28">
        <v>46307</v>
      </c>
      <c r="B18" s="29" t="s">
        <v>50</v>
      </c>
    </row>
    <row r="19" spans="1:2" ht="16.5">
      <c r="A19" s="28">
        <v>46329</v>
      </c>
      <c r="B19" s="29" t="s">
        <v>51</v>
      </c>
    </row>
    <row r="20" spans="1:2" ht="16.5">
      <c r="A20" s="28">
        <v>46349</v>
      </c>
      <c r="B20" s="29" t="s">
        <v>52</v>
      </c>
    </row>
    <row r="21" spans="1:2" ht="16.5">
      <c r="A21" s="28">
        <v>46388</v>
      </c>
      <c r="B21" s="29" t="s">
        <v>35</v>
      </c>
    </row>
    <row r="22" spans="1:2" ht="16.5">
      <c r="A22" s="28">
        <v>46398</v>
      </c>
      <c r="B22" s="29" t="s">
        <v>36</v>
      </c>
    </row>
    <row r="23" spans="1:2" ht="16.5">
      <c r="A23" s="28">
        <v>46429</v>
      </c>
      <c r="B23" s="29" t="s">
        <v>37</v>
      </c>
    </row>
    <row r="24" spans="1:2" ht="16.5">
      <c r="A24" s="28">
        <v>46441</v>
      </c>
      <c r="B24" s="29" t="s">
        <v>38</v>
      </c>
    </row>
    <row r="25" spans="1:2" ht="16.5">
      <c r="A25" s="28">
        <v>46467</v>
      </c>
      <c r="B25" s="29" t="s">
        <v>39</v>
      </c>
    </row>
    <row r="26" spans="1:2" ht="16.5">
      <c r="A26" s="28">
        <v>46468</v>
      </c>
      <c r="B26" s="29" t="s">
        <v>44</v>
      </c>
    </row>
    <row r="27" spans="1:2" ht="16.5">
      <c r="A27" s="28">
        <v>46506</v>
      </c>
      <c r="B27" s="29" t="s">
        <v>40</v>
      </c>
    </row>
    <row r="28" spans="1:2" ht="16.5">
      <c r="A28" s="28">
        <v>46510</v>
      </c>
      <c r="B28" s="29" t="s">
        <v>41</v>
      </c>
    </row>
    <row r="29" spans="1:2" ht="16.5">
      <c r="A29" s="28">
        <v>46511</v>
      </c>
      <c r="B29" s="29" t="s">
        <v>42</v>
      </c>
    </row>
    <row r="30" spans="1:2" ht="16.5">
      <c r="A30" s="28">
        <v>46512</v>
      </c>
      <c r="B30" s="29" t="s">
        <v>43</v>
      </c>
    </row>
    <row r="31" spans="1:2" ht="16.5">
      <c r="A31" s="28">
        <v>46587</v>
      </c>
      <c r="B31" s="29" t="s">
        <v>45</v>
      </c>
    </row>
    <row r="32" spans="1:2" ht="16.5">
      <c r="A32" s="28">
        <v>46610</v>
      </c>
      <c r="B32" s="29" t="s">
        <v>46</v>
      </c>
    </row>
    <row r="33" spans="1:2" ht="16.5">
      <c r="A33" s="28">
        <v>46650</v>
      </c>
      <c r="B33" s="29" t="s">
        <v>47</v>
      </c>
    </row>
    <row r="34" spans="1:2" ht="16.5">
      <c r="A34" s="28">
        <v>46653</v>
      </c>
      <c r="B34" s="29" t="s">
        <v>49</v>
      </c>
    </row>
    <row r="35" spans="1:2" ht="16.5">
      <c r="A35" s="28">
        <v>46671</v>
      </c>
      <c r="B35" s="29" t="s">
        <v>50</v>
      </c>
    </row>
    <row r="36" spans="1:2" ht="16.5">
      <c r="A36" s="28">
        <v>46694</v>
      </c>
      <c r="B36" s="29" t="s">
        <v>51</v>
      </c>
    </row>
    <row r="37" spans="1:2" ht="16.5">
      <c r="A37" s="28">
        <v>46714</v>
      </c>
      <c r="B37" s="29" t="s">
        <v>52</v>
      </c>
    </row>
  </sheetData>
  <mergeCells count="1">
    <mergeCell ref="D2:D10"/>
  </mergeCells>
  <phoneticPr fontId="25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出面表</vt:lpstr>
      <vt:lpstr>記入例</vt:lpstr>
      <vt:lpstr>設定</vt:lpstr>
      <vt:lpstr>記入例!Print_Area</vt:lpstr>
      <vt:lpstr>出面表!Print_Area</vt:lpstr>
      <vt:lpstr>記入例!Print_Titles</vt:lpstr>
      <vt:lpstr>出面表!Print_Titles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出面表テンプレート（最小構成版）</dc:title>
  <dc:subject/>
  <dc:creator>定時帰宅検討会</dc:creator>
  <dc:description/>
  <cp:lastModifiedBy>学 山田</cp:lastModifiedBy>
  <cp:revision>0</cp:revision>
  <dcterms:created xsi:type="dcterms:W3CDTF">2026-09-18T06:39:53Z</dcterms:created>
  <dcterms:modified xsi:type="dcterms:W3CDTF">2026-09-18T21:41:57Z</dcterms:modified>
  <dc:language>en-US</dc:language>
</cp:coreProperties>
</file>